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2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ПР4. 19.ПП4.Благ.2.Мер." sheetId="7" r:id="rId13"/>
    <sheet name="15.ПП3.Трансп.1.Пок." sheetId="6" state="hidden" r:id="rId14"/>
    <sheet name="ПР6. 16.ПП3.Трансп.2.Мер." sheetId="5" state="hidden" r:id="rId15"/>
    <sheet name="18.ПП4.Благ.1.Пок." sheetId="8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Отч.7'!$A$1:$K$114</definedName>
    <definedName name="_xlnm.Print_Area" localSheetId="7">'07.Пр.2 РесОб. Отч.8'!$A$1:$G$266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10.ПП1.Дороги.2.Мер.'!$A$1:$L$26</definedName>
    <definedName name="_xlnm.Print_Area" localSheetId="12">'ПР4. 19.ПП4.Благ.2.Мер.'!$A$1:$L$25</definedName>
    <definedName name="_xlnm.Print_Area" localSheetId="11">'ПР5. 13.ПП2.БДД.2.Мер.'!$A$1:$L$20</definedName>
    <definedName name="_xlnm.Print_Area" localSheetId="14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95" i="14"/>
  <c r="F195"/>
  <c r="G195"/>
  <c r="E196"/>
  <c r="F196"/>
  <c r="G196"/>
  <c r="E197"/>
  <c r="F197"/>
  <c r="G197"/>
  <c r="E199"/>
  <c r="F199"/>
  <c r="G199"/>
  <c r="D196"/>
  <c r="D197"/>
  <c r="D199"/>
  <c r="D195"/>
  <c r="E262"/>
  <c r="E257" s="1"/>
  <c r="F262"/>
  <c r="F257" s="1"/>
  <c r="G262"/>
  <c r="G257" s="1"/>
  <c r="D262"/>
  <c r="D257" s="1"/>
  <c r="B257"/>
  <c r="S262"/>
  <c r="R262"/>
  <c r="Q262"/>
  <c r="P262"/>
  <c r="O262"/>
  <c r="O257" s="1"/>
  <c r="N262"/>
  <c r="N257" s="1"/>
  <c r="M262"/>
  <c r="M257" s="1"/>
  <c r="L262"/>
  <c r="L257" s="1"/>
  <c r="K262"/>
  <c r="J262"/>
  <c r="I262"/>
  <c r="I257" s="1"/>
  <c r="H262"/>
  <c r="H257" s="1"/>
  <c r="S257"/>
  <c r="R257"/>
  <c r="Q257"/>
  <c r="P257"/>
  <c r="K257"/>
  <c r="J257"/>
  <c r="E255"/>
  <c r="E250" s="1"/>
  <c r="F255"/>
  <c r="F250" s="1"/>
  <c r="G255"/>
  <c r="G250" s="1"/>
  <c r="D255"/>
  <c r="D250" s="1"/>
  <c r="B250"/>
  <c r="S255"/>
  <c r="S250" s="1"/>
  <c r="R255"/>
  <c r="Q255"/>
  <c r="P255"/>
  <c r="O255"/>
  <c r="N255"/>
  <c r="M255"/>
  <c r="L255"/>
  <c r="K255"/>
  <c r="J255"/>
  <c r="I255"/>
  <c r="H255"/>
  <c r="R250"/>
  <c r="Q250"/>
  <c r="P250"/>
  <c r="O250"/>
  <c r="N250"/>
  <c r="M250"/>
  <c r="L250"/>
  <c r="K250"/>
  <c r="J250"/>
  <c r="I250"/>
  <c r="H250"/>
  <c r="E241"/>
  <c r="E236" s="1"/>
  <c r="F241"/>
  <c r="F236" s="1"/>
  <c r="G241"/>
  <c r="G236" s="1"/>
  <c r="D241"/>
  <c r="D236" s="1"/>
  <c r="B236"/>
  <c r="S241"/>
  <c r="R241"/>
  <c r="R236" s="1"/>
  <c r="Q241"/>
  <c r="Q236" s="1"/>
  <c r="P241"/>
  <c r="P236" s="1"/>
  <c r="O241"/>
  <c r="O236" s="1"/>
  <c r="N241"/>
  <c r="M241"/>
  <c r="M236" s="1"/>
  <c r="L241"/>
  <c r="L236" s="1"/>
  <c r="K241"/>
  <c r="K236" s="1"/>
  <c r="J241"/>
  <c r="J236" s="1"/>
  <c r="I241"/>
  <c r="I236" s="1"/>
  <c r="H241"/>
  <c r="H236" s="1"/>
  <c r="S236"/>
  <c r="N236"/>
  <c r="D110" i="11"/>
  <c r="E110"/>
  <c r="F110"/>
  <c r="F108" s="1"/>
  <c r="G110"/>
  <c r="H110"/>
  <c r="T110" s="1"/>
  <c r="T108" s="1"/>
  <c r="I110"/>
  <c r="J110"/>
  <c r="J108" s="1"/>
  <c r="K110"/>
  <c r="K108" s="1"/>
  <c r="C110"/>
  <c r="B108"/>
  <c r="W110"/>
  <c r="W108" s="1"/>
  <c r="V110"/>
  <c r="V108" s="1"/>
  <c r="P110"/>
  <c r="R110" s="1"/>
  <c r="R108" s="1"/>
  <c r="I108"/>
  <c r="Q108"/>
  <c r="P108"/>
  <c r="O108"/>
  <c r="N108"/>
  <c r="M108"/>
  <c r="L108"/>
  <c r="D107"/>
  <c r="E107"/>
  <c r="F107"/>
  <c r="G107"/>
  <c r="H107"/>
  <c r="H105" s="1"/>
  <c r="I107"/>
  <c r="I105" s="1"/>
  <c r="J107"/>
  <c r="K107"/>
  <c r="K105" s="1"/>
  <c r="C107"/>
  <c r="B105"/>
  <c r="W107"/>
  <c r="V107"/>
  <c r="V105" s="1"/>
  <c r="T107"/>
  <c r="T105" s="1"/>
  <c r="P107"/>
  <c r="R107" s="1"/>
  <c r="R105" s="1"/>
  <c r="J105"/>
  <c r="F105"/>
  <c r="W105"/>
  <c r="Q105"/>
  <c r="O105"/>
  <c r="N105"/>
  <c r="M105"/>
  <c r="L105"/>
  <c r="D98"/>
  <c r="E98"/>
  <c r="F98"/>
  <c r="F96" s="1"/>
  <c r="G98"/>
  <c r="H98"/>
  <c r="H96" s="1"/>
  <c r="I98"/>
  <c r="I96" s="1"/>
  <c r="J98"/>
  <c r="J96" s="1"/>
  <c r="K98"/>
  <c r="K96" s="1"/>
  <c r="C98"/>
  <c r="D101"/>
  <c r="E101"/>
  <c r="F101"/>
  <c r="G101"/>
  <c r="H101"/>
  <c r="I101"/>
  <c r="J101"/>
  <c r="K101"/>
  <c r="B96"/>
  <c r="W98"/>
  <c r="W96" s="1"/>
  <c r="V98"/>
  <c r="V96" s="1"/>
  <c r="T98"/>
  <c r="T96"/>
  <c r="R96"/>
  <c r="Q96"/>
  <c r="P96"/>
  <c r="O96"/>
  <c r="N96"/>
  <c r="M96"/>
  <c r="L96"/>
  <c r="I22" i="7"/>
  <c r="H22"/>
  <c r="H20" s="1"/>
  <c r="K19"/>
  <c r="K18"/>
  <c r="K15"/>
  <c r="E109" i="14"/>
  <c r="F109"/>
  <c r="G109"/>
  <c r="E111"/>
  <c r="F111"/>
  <c r="G111"/>
  <c r="E113"/>
  <c r="F113"/>
  <c r="G113"/>
  <c r="D111"/>
  <c r="D113"/>
  <c r="D109"/>
  <c r="E155"/>
  <c r="E150" s="1"/>
  <c r="F155"/>
  <c r="F150" s="1"/>
  <c r="G155"/>
  <c r="G150" s="1"/>
  <c r="D155"/>
  <c r="D150" s="1"/>
  <c r="B150"/>
  <c r="Q155"/>
  <c r="O155"/>
  <c r="M155"/>
  <c r="M150" s="1"/>
  <c r="L155"/>
  <c r="L150" s="1"/>
  <c r="K155"/>
  <c r="K150" s="1"/>
  <c r="J155"/>
  <c r="J150" s="1"/>
  <c r="I155"/>
  <c r="I150" s="1"/>
  <c r="H155"/>
  <c r="H150" s="1"/>
  <c r="Q150"/>
  <c r="O150"/>
  <c r="L46" i="11"/>
  <c r="M46"/>
  <c r="N46"/>
  <c r="O46"/>
  <c r="P46"/>
  <c r="Q46"/>
  <c r="S46"/>
  <c r="U46"/>
  <c r="D65"/>
  <c r="E65"/>
  <c r="F65"/>
  <c r="F63" s="1"/>
  <c r="G65"/>
  <c r="H65"/>
  <c r="T65" s="1"/>
  <c r="T63" s="1"/>
  <c r="I65"/>
  <c r="I63" s="1"/>
  <c r="J65"/>
  <c r="J63" s="1"/>
  <c r="K65"/>
  <c r="K63" s="1"/>
  <c r="C65"/>
  <c r="B63"/>
  <c r="W65"/>
  <c r="W63" s="1"/>
  <c r="V65"/>
  <c r="V63" s="1"/>
  <c r="R63"/>
  <c r="Q63"/>
  <c r="P63"/>
  <c r="O63"/>
  <c r="N63"/>
  <c r="M63"/>
  <c r="L63"/>
  <c r="I18" i="16"/>
  <c r="J18"/>
  <c r="K18"/>
  <c r="H18"/>
  <c r="K15"/>
  <c r="E96" i="14"/>
  <c r="E93" s="1"/>
  <c r="F96"/>
  <c r="F93" s="1"/>
  <c r="G96"/>
  <c r="G93" s="1"/>
  <c r="D96"/>
  <c r="D93" s="1"/>
  <c r="E17"/>
  <c r="F17"/>
  <c r="G17"/>
  <c r="E19"/>
  <c r="F19"/>
  <c r="G19"/>
  <c r="E21"/>
  <c r="F21"/>
  <c r="G21"/>
  <c r="D19"/>
  <c r="D21"/>
  <c r="D17"/>
  <c r="B93"/>
  <c r="S98"/>
  <c r="S93" s="1"/>
  <c r="R98"/>
  <c r="R93" s="1"/>
  <c r="Q98"/>
  <c r="P98"/>
  <c r="P93" s="1"/>
  <c r="O98"/>
  <c r="N98"/>
  <c r="N93" s="1"/>
  <c r="M98"/>
  <c r="M93" s="1"/>
  <c r="L98"/>
  <c r="L93" s="1"/>
  <c r="K98"/>
  <c r="K93" s="1"/>
  <c r="J98"/>
  <c r="J93" s="1"/>
  <c r="I98"/>
  <c r="I93" s="1"/>
  <c r="H98"/>
  <c r="H93" s="1"/>
  <c r="E84"/>
  <c r="F84"/>
  <c r="G84"/>
  <c r="D84"/>
  <c r="B79"/>
  <c r="D42" i="11"/>
  <c r="E42"/>
  <c r="F42"/>
  <c r="F40" s="1"/>
  <c r="G42"/>
  <c r="H42"/>
  <c r="H40" s="1"/>
  <c r="I42"/>
  <c r="I40" s="1"/>
  <c r="J42"/>
  <c r="J40" s="1"/>
  <c r="K42"/>
  <c r="K40" s="1"/>
  <c r="C42"/>
  <c r="B40"/>
  <c r="W42"/>
  <c r="W40" s="1"/>
  <c r="V42"/>
  <c r="V40" s="1"/>
  <c r="T42"/>
  <c r="T40" s="1"/>
  <c r="P42"/>
  <c r="R40"/>
  <c r="Q40"/>
  <c r="P40"/>
  <c r="O40"/>
  <c r="N40"/>
  <c r="M40"/>
  <c r="L40"/>
  <c r="D36"/>
  <c r="E36"/>
  <c r="F36"/>
  <c r="G36"/>
  <c r="H36"/>
  <c r="R36" s="1"/>
  <c r="I36"/>
  <c r="I34" s="1"/>
  <c r="J36"/>
  <c r="J34" s="1"/>
  <c r="K36"/>
  <c r="K34" s="1"/>
  <c r="C36"/>
  <c r="B34"/>
  <c r="W36"/>
  <c r="W34" s="1"/>
  <c r="V36"/>
  <c r="V34" s="1"/>
  <c r="O34"/>
  <c r="N34"/>
  <c r="M34"/>
  <c r="L34"/>
  <c r="F34"/>
  <c r="K20" i="4"/>
  <c r="K18"/>
  <c r="E177" i="14"/>
  <c r="E172" s="1"/>
  <c r="F177"/>
  <c r="F172" s="1"/>
  <c r="G177"/>
  <c r="D177"/>
  <c r="D160"/>
  <c r="E160"/>
  <c r="F160"/>
  <c r="G160"/>
  <c r="D161"/>
  <c r="E161"/>
  <c r="F161"/>
  <c r="G161"/>
  <c r="D163"/>
  <c r="E163"/>
  <c r="F163"/>
  <c r="G163"/>
  <c r="E159"/>
  <c r="F159"/>
  <c r="G159"/>
  <c r="D159"/>
  <c r="I73" i="11"/>
  <c r="I71" s="1"/>
  <c r="J73"/>
  <c r="J71" s="1"/>
  <c r="K73"/>
  <c r="K71" s="1"/>
  <c r="E170" i="14"/>
  <c r="F170"/>
  <c r="G170"/>
  <c r="D170"/>
  <c r="B172"/>
  <c r="Q177"/>
  <c r="Q172" s="1"/>
  <c r="O177"/>
  <c r="O172" s="1"/>
  <c r="G172"/>
  <c r="I70" i="11"/>
  <c r="J70"/>
  <c r="K70"/>
  <c r="H70"/>
  <c r="D73"/>
  <c r="E73"/>
  <c r="F73"/>
  <c r="F71" s="1"/>
  <c r="G73"/>
  <c r="H73"/>
  <c r="H71" s="1"/>
  <c r="C73"/>
  <c r="B71"/>
  <c r="W73"/>
  <c r="W71" s="1"/>
  <c r="V73"/>
  <c r="V71" s="1"/>
  <c r="P73"/>
  <c r="R73" s="1"/>
  <c r="R71" s="1"/>
  <c r="Q71"/>
  <c r="O71"/>
  <c r="N71"/>
  <c r="M71"/>
  <c r="L71"/>
  <c r="K10" i="5"/>
  <c r="E146" i="14"/>
  <c r="E143" s="1"/>
  <c r="F146"/>
  <c r="G146"/>
  <c r="G143" s="1"/>
  <c r="D146"/>
  <c r="D143" s="1"/>
  <c r="B143"/>
  <c r="S148"/>
  <c r="R148"/>
  <c r="Q148"/>
  <c r="P148"/>
  <c r="O148"/>
  <c r="N148"/>
  <c r="M148"/>
  <c r="L148"/>
  <c r="K148"/>
  <c r="J148"/>
  <c r="I148"/>
  <c r="H148"/>
  <c r="S143"/>
  <c r="R143"/>
  <c r="Q143"/>
  <c r="P143"/>
  <c r="O143"/>
  <c r="N143"/>
  <c r="M143"/>
  <c r="L143"/>
  <c r="K143"/>
  <c r="J143"/>
  <c r="I143"/>
  <c r="H143"/>
  <c r="F143"/>
  <c r="E26"/>
  <c r="F26"/>
  <c r="F23" s="1"/>
  <c r="D26"/>
  <c r="D23" s="1"/>
  <c r="B23"/>
  <c r="I28"/>
  <c r="I23" s="1"/>
  <c r="H28"/>
  <c r="H23" s="1"/>
  <c r="D62" i="11"/>
  <c r="E62"/>
  <c r="F62"/>
  <c r="F60" s="1"/>
  <c r="G62"/>
  <c r="H62"/>
  <c r="I62"/>
  <c r="I60" s="1"/>
  <c r="J62"/>
  <c r="J60" s="1"/>
  <c r="K62"/>
  <c r="K60" s="1"/>
  <c r="C62"/>
  <c r="B60"/>
  <c r="W62"/>
  <c r="W60" s="1"/>
  <c r="V62"/>
  <c r="V60" s="1"/>
  <c r="H60"/>
  <c r="R60"/>
  <c r="Q60"/>
  <c r="P60"/>
  <c r="O60"/>
  <c r="N60"/>
  <c r="M60"/>
  <c r="L60"/>
  <c r="H12"/>
  <c r="H10" s="1"/>
  <c r="I12"/>
  <c r="I10" s="1"/>
  <c r="J12"/>
  <c r="J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K14" i="16"/>
  <c r="I24" i="4"/>
  <c r="I22" s="1"/>
  <c r="J24"/>
  <c r="J22" s="1"/>
  <c r="H24"/>
  <c r="K9"/>
  <c r="K12" i="11" s="1"/>
  <c r="K10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3" i="7"/>
  <c r="J23"/>
  <c r="K23"/>
  <c r="H23"/>
  <c r="I25" i="4"/>
  <c r="J25"/>
  <c r="H108" i="11" l="1"/>
  <c r="E18" i="14"/>
  <c r="D18"/>
  <c r="P105" i="11"/>
  <c r="F18" i="14"/>
  <c r="P71" i="11"/>
  <c r="H63"/>
  <c r="H34"/>
  <c r="T36"/>
  <c r="T34" s="1"/>
  <c r="R34"/>
  <c r="T73"/>
  <c r="T71" s="1"/>
  <c r="G26" i="14"/>
  <c r="F43" i="13"/>
  <c r="G43" s="1"/>
  <c r="E23" i="14"/>
  <c r="D172"/>
  <c r="T62" i="11"/>
  <c r="T60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G23" i="14" l="1"/>
  <c r="G18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4" i="14"/>
  <c r="E248"/>
  <c r="E243" s="1"/>
  <c r="F248"/>
  <c r="F243" s="1"/>
  <c r="G248"/>
  <c r="D248"/>
  <c r="D243" s="1"/>
  <c r="B243"/>
  <c r="E234"/>
  <c r="F234"/>
  <c r="G234"/>
  <c r="D234"/>
  <c r="B229"/>
  <c r="E227"/>
  <c r="F227"/>
  <c r="G227"/>
  <c r="D227"/>
  <c r="B222"/>
  <c r="E220"/>
  <c r="F220"/>
  <c r="G220"/>
  <c r="D220"/>
  <c r="E213"/>
  <c r="F213"/>
  <c r="G213"/>
  <c r="D213"/>
  <c r="D206"/>
  <c r="E191"/>
  <c r="E186" s="1"/>
  <c r="F191"/>
  <c r="F186" s="1"/>
  <c r="G191"/>
  <c r="D191"/>
  <c r="D186" s="1"/>
  <c r="B186"/>
  <c r="E184"/>
  <c r="F184"/>
  <c r="G184"/>
  <c r="D184"/>
  <c r="B179"/>
  <c r="B165"/>
  <c r="E141"/>
  <c r="F141"/>
  <c r="G141"/>
  <c r="D141"/>
  <c r="B136"/>
  <c r="E134"/>
  <c r="F134"/>
  <c r="G134"/>
  <c r="D134"/>
  <c r="B129"/>
  <c r="E127"/>
  <c r="F127"/>
  <c r="G127"/>
  <c r="D127"/>
  <c r="B122"/>
  <c r="E120"/>
  <c r="F120"/>
  <c r="G120"/>
  <c r="D120"/>
  <c r="B115"/>
  <c r="E105"/>
  <c r="F105"/>
  <c r="D105"/>
  <c r="B100"/>
  <c r="E91"/>
  <c r="F91"/>
  <c r="G91"/>
  <c r="D91"/>
  <c r="B86"/>
  <c r="E77"/>
  <c r="E72" s="1"/>
  <c r="F77"/>
  <c r="F72" s="1"/>
  <c r="D77"/>
  <c r="D72" s="1"/>
  <c r="B72"/>
  <c r="E70"/>
  <c r="F70"/>
  <c r="D70"/>
  <c r="B65"/>
  <c r="E63"/>
  <c r="F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D42"/>
  <c r="B37"/>
  <c r="D95" i="11"/>
  <c r="E95"/>
  <c r="F95"/>
  <c r="F93" s="1"/>
  <c r="G95"/>
  <c r="H95"/>
  <c r="H93" s="1"/>
  <c r="I95"/>
  <c r="I93" s="1"/>
  <c r="J95"/>
  <c r="J93" s="1"/>
  <c r="K95"/>
  <c r="K93" s="1"/>
  <c r="C95"/>
  <c r="B93"/>
  <c r="W95"/>
  <c r="W93" s="1"/>
  <c r="V95"/>
  <c r="V93" s="1"/>
  <c r="R95"/>
  <c r="R93" s="1"/>
  <c r="Q93"/>
  <c r="P93"/>
  <c r="O93"/>
  <c r="N93"/>
  <c r="M93"/>
  <c r="L93"/>
  <c r="D79"/>
  <c r="E79"/>
  <c r="F79"/>
  <c r="F77" s="1"/>
  <c r="G79"/>
  <c r="H79"/>
  <c r="R79" s="1"/>
  <c r="R77" s="1"/>
  <c r="N177" i="14" s="1"/>
  <c r="N172" s="1"/>
  <c r="I79" i="11"/>
  <c r="I77" s="1"/>
  <c r="J79"/>
  <c r="J77" s="1"/>
  <c r="K79"/>
  <c r="K77" s="1"/>
  <c r="C79"/>
  <c r="B77"/>
  <c r="W79"/>
  <c r="W77" s="1"/>
  <c r="S177" i="14" s="1"/>
  <c r="S172" s="1"/>
  <c r="V79" i="11"/>
  <c r="V77" s="1"/>
  <c r="R177" i="14" s="1"/>
  <c r="R172" s="1"/>
  <c r="T79" i="11"/>
  <c r="T77" s="1"/>
  <c r="P177" i="14" s="1"/>
  <c r="P172" s="1"/>
  <c r="Q77" i="11"/>
  <c r="M177" i="14" s="1"/>
  <c r="M172" s="1"/>
  <c r="P77" i="11"/>
  <c r="L177" i="14" s="1"/>
  <c r="L172" s="1"/>
  <c r="O77" i="11"/>
  <c r="K177" i="14" s="1"/>
  <c r="K172" s="1"/>
  <c r="N77" i="11"/>
  <c r="J177" i="14" s="1"/>
  <c r="J172" s="1"/>
  <c r="M77" i="11"/>
  <c r="I177" i="14" s="1"/>
  <c r="I172" s="1"/>
  <c r="L77" i="11"/>
  <c r="H177" i="14" s="1"/>
  <c r="H172" s="1"/>
  <c r="D56" i="11"/>
  <c r="E56"/>
  <c r="F56"/>
  <c r="F54" s="1"/>
  <c r="G56"/>
  <c r="H56"/>
  <c r="I56"/>
  <c r="J56"/>
  <c r="K56"/>
  <c r="C56"/>
  <c r="B54"/>
  <c r="D53"/>
  <c r="E53"/>
  <c r="F53"/>
  <c r="G53"/>
  <c r="H53"/>
  <c r="I53"/>
  <c r="J53"/>
  <c r="K53"/>
  <c r="C53"/>
  <c r="B51"/>
  <c r="D50"/>
  <c r="E50"/>
  <c r="F50"/>
  <c r="G50"/>
  <c r="H50"/>
  <c r="I50"/>
  <c r="J50"/>
  <c r="K50"/>
  <c r="C50"/>
  <c r="B48"/>
  <c r="D45"/>
  <c r="E45"/>
  <c r="F45"/>
  <c r="F43" s="1"/>
  <c r="G45"/>
  <c r="H45"/>
  <c r="I45"/>
  <c r="J45"/>
  <c r="C45"/>
  <c r="B43"/>
  <c r="D39"/>
  <c r="E39"/>
  <c r="F39"/>
  <c r="F37" s="1"/>
  <c r="G39"/>
  <c r="H39"/>
  <c r="I39"/>
  <c r="J39"/>
  <c r="C39"/>
  <c r="B37"/>
  <c r="D33"/>
  <c r="E33"/>
  <c r="F33"/>
  <c r="G33"/>
  <c r="H33"/>
  <c r="I33"/>
  <c r="J33"/>
  <c r="C33"/>
  <c r="B31"/>
  <c r="D30"/>
  <c r="E30"/>
  <c r="F30"/>
  <c r="G30"/>
  <c r="H30"/>
  <c r="I30"/>
  <c r="J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C18"/>
  <c r="B16"/>
  <c r="K14" i="7"/>
  <c r="I15" i="5"/>
  <c r="H15"/>
  <c r="K12"/>
  <c r="K15" i="4"/>
  <c r="G63" i="14" s="1"/>
  <c r="K13" i="4"/>
  <c r="K12"/>
  <c r="G42" i="14" s="1"/>
  <c r="E10"/>
  <c r="F10"/>
  <c r="D10"/>
  <c r="S191"/>
  <c r="S186" s="1"/>
  <c r="R191"/>
  <c r="R186" s="1"/>
  <c r="Q191"/>
  <c r="Q186" s="1"/>
  <c r="P191"/>
  <c r="P186" s="1"/>
  <c r="O191"/>
  <c r="N191"/>
  <c r="N186" s="1"/>
  <c r="M191"/>
  <c r="M186" s="1"/>
  <c r="L191"/>
  <c r="L186" s="1"/>
  <c r="K191"/>
  <c r="K186" s="1"/>
  <c r="J191"/>
  <c r="J186" s="1"/>
  <c r="I191"/>
  <c r="I186" s="1"/>
  <c r="H191"/>
  <c r="H186" s="1"/>
  <c r="O186"/>
  <c r="Q49"/>
  <c r="O49"/>
  <c r="T21" i="11"/>
  <c r="T19" s="1"/>
  <c r="W19"/>
  <c r="V19"/>
  <c r="R19"/>
  <c r="Q19"/>
  <c r="P19"/>
  <c r="O19"/>
  <c r="N19"/>
  <c r="M19"/>
  <c r="L19"/>
  <c r="K14" i="4"/>
  <c r="K24" i="11" s="1"/>
  <c r="K19" i="4"/>
  <c r="K39" i="11" s="1"/>
  <c r="Q77" i="14"/>
  <c r="O77"/>
  <c r="Q56"/>
  <c r="O56"/>
  <c r="T24" i="11"/>
  <c r="T22" s="1"/>
  <c r="W22"/>
  <c r="V22"/>
  <c r="R22"/>
  <c r="Q22"/>
  <c r="P22"/>
  <c r="O22"/>
  <c r="N22"/>
  <c r="M22"/>
  <c r="L22"/>
  <c r="S248" i="14"/>
  <c r="S243" s="1"/>
  <c r="R248"/>
  <c r="R243" s="1"/>
  <c r="Q248"/>
  <c r="Q243" s="1"/>
  <c r="P248"/>
  <c r="P243" s="1"/>
  <c r="O248"/>
  <c r="N248"/>
  <c r="N243" s="1"/>
  <c r="M248"/>
  <c r="M243" s="1"/>
  <c r="L248"/>
  <c r="L243" s="1"/>
  <c r="K248"/>
  <c r="K243" s="1"/>
  <c r="J248"/>
  <c r="J243" s="1"/>
  <c r="I248"/>
  <c r="I243" s="1"/>
  <c r="H248"/>
  <c r="H243" s="1"/>
  <c r="O243"/>
  <c r="G12" i="10"/>
  <c r="H12"/>
  <c r="I12"/>
  <c r="J12"/>
  <c r="G13"/>
  <c r="H13"/>
  <c r="I13"/>
  <c r="J13"/>
  <c r="F13"/>
  <c r="F12"/>
  <c r="D8" i="12"/>
  <c r="D198" i="14" l="1"/>
  <c r="D112"/>
  <c r="E112"/>
  <c r="F112"/>
  <c r="G112"/>
  <c r="K18" i="11"/>
  <c r="D162" i="14"/>
  <c r="E162"/>
  <c r="F162"/>
  <c r="G162"/>
  <c r="G10"/>
  <c r="H55" i="13"/>
  <c r="H57"/>
  <c r="H61" s="1"/>
  <c r="G55"/>
  <c r="G57"/>
  <c r="G61" s="1"/>
  <c r="E55"/>
  <c r="F55" s="1"/>
  <c r="F51"/>
  <c r="E57"/>
  <c r="T95" i="11"/>
  <c r="T93" s="1"/>
  <c r="G186" i="14"/>
  <c r="G44"/>
  <c r="H77" i="11"/>
  <c r="K19"/>
  <c r="K22"/>
  <c r="I11" i="7"/>
  <c r="J11" s="1"/>
  <c r="I10" i="5"/>
  <c r="E8" i="6"/>
  <c r="I16" i="16"/>
  <c r="J16"/>
  <c r="H16"/>
  <c r="I20" i="7" l="1"/>
  <c r="E206" i="14"/>
  <c r="E198" s="1"/>
  <c r="F114"/>
  <c r="J47" i="11"/>
  <c r="I47"/>
  <c r="E114" i="14"/>
  <c r="H47" i="11"/>
  <c r="D114" i="14"/>
  <c r="F57" i="13"/>
  <c r="E61"/>
  <c r="F61" s="1"/>
  <c r="J10" i="5"/>
  <c r="J9" i="7"/>
  <c r="J22" s="1"/>
  <c r="J20" l="1"/>
  <c r="F206" i="14"/>
  <c r="F198" s="1"/>
  <c r="E200"/>
  <c r="I81" i="11"/>
  <c r="J15" i="5"/>
  <c r="G243" i="14"/>
  <c r="F200" l="1"/>
  <c r="J81" i="11"/>
  <c r="I8" i="2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9" i="11"/>
  <c r="R92"/>
  <c r="Q90"/>
  <c r="P88"/>
  <c r="R88" s="1"/>
  <c r="P89"/>
  <c r="R89" s="1"/>
  <c r="Q86"/>
  <c r="M213" i="14" s="1"/>
  <c r="Q82" i="11"/>
  <c r="M206" i="14" s="1"/>
  <c r="Q68" i="11"/>
  <c r="P70"/>
  <c r="R70" s="1"/>
  <c r="Q54"/>
  <c r="P56"/>
  <c r="Q51"/>
  <c r="Q48"/>
  <c r="Q57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3"/>
  <c r="M77" i="14" s="1"/>
  <c r="M72" s="1"/>
  <c r="Q37" i="11"/>
  <c r="P43"/>
  <c r="L77" i="14" s="1"/>
  <c r="L72" s="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95" i="14"/>
  <c r="K195"/>
  <c r="L195"/>
  <c r="M195"/>
  <c r="N195"/>
  <c r="O195"/>
  <c r="P195"/>
  <c r="Q195"/>
  <c r="R195"/>
  <c r="S195"/>
  <c r="J196"/>
  <c r="K196"/>
  <c r="L196"/>
  <c r="M196"/>
  <c r="N196"/>
  <c r="O196"/>
  <c r="P196"/>
  <c r="Q196"/>
  <c r="R196"/>
  <c r="S196"/>
  <c r="J197"/>
  <c r="K197"/>
  <c r="L197"/>
  <c r="M197"/>
  <c r="N197"/>
  <c r="O197"/>
  <c r="P197"/>
  <c r="Q197"/>
  <c r="R197"/>
  <c r="S197"/>
  <c r="J199"/>
  <c r="K199"/>
  <c r="L199"/>
  <c r="M199"/>
  <c r="N199"/>
  <c r="O199"/>
  <c r="P199"/>
  <c r="Q199"/>
  <c r="R199"/>
  <c r="S199"/>
  <c r="J159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09"/>
  <c r="K109"/>
  <c r="L109"/>
  <c r="M109"/>
  <c r="N109"/>
  <c r="O109"/>
  <c r="P109"/>
  <c r="Q109"/>
  <c r="R109"/>
  <c r="S109"/>
  <c r="J111"/>
  <c r="K111"/>
  <c r="L111"/>
  <c r="M111"/>
  <c r="N111"/>
  <c r="O111"/>
  <c r="P111"/>
  <c r="Q111"/>
  <c r="R111"/>
  <c r="S111"/>
  <c r="J113"/>
  <c r="K113"/>
  <c r="L113"/>
  <c r="M113"/>
  <c r="N113"/>
  <c r="O113"/>
  <c r="P113"/>
  <c r="Q113"/>
  <c r="R113"/>
  <c r="S113"/>
  <c r="I234"/>
  <c r="J234"/>
  <c r="K234"/>
  <c r="M234"/>
  <c r="O234"/>
  <c r="Q234"/>
  <c r="H234"/>
  <c r="I227"/>
  <c r="J227"/>
  <c r="K227"/>
  <c r="L227"/>
  <c r="M227"/>
  <c r="N227"/>
  <c r="O227"/>
  <c r="Q227"/>
  <c r="H227"/>
  <c r="I220"/>
  <c r="J220"/>
  <c r="K220"/>
  <c r="L220"/>
  <c r="M220"/>
  <c r="O220"/>
  <c r="Q220"/>
  <c r="H220"/>
  <c r="O213"/>
  <c r="Q213"/>
  <c r="O206"/>
  <c r="Q206"/>
  <c r="I193"/>
  <c r="H193"/>
  <c r="I157"/>
  <c r="H157"/>
  <c r="I184"/>
  <c r="J184"/>
  <c r="K184"/>
  <c r="L184"/>
  <c r="M184"/>
  <c r="O184"/>
  <c r="Q184"/>
  <c r="H184"/>
  <c r="I170"/>
  <c r="J170"/>
  <c r="K170"/>
  <c r="M170"/>
  <c r="O170"/>
  <c r="Q170"/>
  <c r="H170"/>
  <c r="I141"/>
  <c r="I136" s="1"/>
  <c r="J141"/>
  <c r="J136" s="1"/>
  <c r="K141"/>
  <c r="K136" s="1"/>
  <c r="L141"/>
  <c r="L136" s="1"/>
  <c r="M141"/>
  <c r="M136" s="1"/>
  <c r="N141"/>
  <c r="N136" s="1"/>
  <c r="O141"/>
  <c r="O136" s="1"/>
  <c r="Q141"/>
  <c r="Q136" s="1"/>
  <c r="H141"/>
  <c r="H136" s="1"/>
  <c r="I134"/>
  <c r="J134"/>
  <c r="K134"/>
  <c r="L134"/>
  <c r="M134"/>
  <c r="O134"/>
  <c r="Q134"/>
  <c r="H134"/>
  <c r="I127"/>
  <c r="J127"/>
  <c r="K127"/>
  <c r="L127"/>
  <c r="M127"/>
  <c r="O127"/>
  <c r="Q127"/>
  <c r="H127"/>
  <c r="I120"/>
  <c r="J120"/>
  <c r="K120"/>
  <c r="M120"/>
  <c r="O120"/>
  <c r="Q120"/>
  <c r="H120"/>
  <c r="J110"/>
  <c r="K110"/>
  <c r="L110"/>
  <c r="M110"/>
  <c r="O110"/>
  <c r="Q110"/>
  <c r="I107"/>
  <c r="H107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5"/>
  <c r="J105"/>
  <c r="K105"/>
  <c r="L105"/>
  <c r="M105"/>
  <c r="O105"/>
  <c r="Q105"/>
  <c r="R105"/>
  <c r="S105"/>
  <c r="H105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102"/>
  <c r="L102"/>
  <c r="M90"/>
  <c r="L90"/>
  <c r="M37"/>
  <c r="L37"/>
  <c r="M31"/>
  <c r="L31"/>
  <c r="M25"/>
  <c r="I49" i="14" s="1"/>
  <c r="I44" s="1"/>
  <c r="L25" i="11"/>
  <c r="H49" i="14" s="1"/>
  <c r="H44" s="1"/>
  <c r="K162" l="1"/>
  <c r="Q8" i="11"/>
  <c r="P42" i="14"/>
  <c r="P37" s="1"/>
  <c r="J162"/>
  <c r="M162"/>
  <c r="K18"/>
  <c r="O112"/>
  <c r="K20"/>
  <c r="L18"/>
  <c r="J112"/>
  <c r="O198"/>
  <c r="M198"/>
  <c r="J20"/>
  <c r="K112"/>
  <c r="Q198"/>
  <c r="Q162"/>
  <c r="Q112"/>
  <c r="O162"/>
  <c r="J18"/>
  <c r="M112"/>
  <c r="W104" i="11"/>
  <c r="S234" i="14" s="1"/>
  <c r="V104" i="11"/>
  <c r="R234" i="14" s="1"/>
  <c r="P104" i="11"/>
  <c r="L234" i="14" s="1"/>
  <c r="W101" i="11"/>
  <c r="S227" i="14" s="1"/>
  <c r="V101" i="11"/>
  <c r="R227" i="14" s="1"/>
  <c r="W92" i="11"/>
  <c r="S220" i="14" s="1"/>
  <c r="V92" i="11"/>
  <c r="R220" i="14" s="1"/>
  <c r="N220"/>
  <c r="W88" i="11"/>
  <c r="V88"/>
  <c r="W85"/>
  <c r="V85"/>
  <c r="P85"/>
  <c r="R85" s="1"/>
  <c r="W84"/>
  <c r="V84"/>
  <c r="P84"/>
  <c r="R84" s="1"/>
  <c r="W76"/>
  <c r="V76"/>
  <c r="W70"/>
  <c r="S170" i="14" s="1"/>
  <c r="V70" i="11"/>
  <c r="R170" i="14" s="1"/>
  <c r="L170"/>
  <c r="L162" s="1"/>
  <c r="R56" i="11"/>
  <c r="N120" i="14" s="1"/>
  <c r="L120"/>
  <c r="L112" s="1"/>
  <c r="W53" i="11"/>
  <c r="V53"/>
  <c r="P51"/>
  <c r="O51"/>
  <c r="N51"/>
  <c r="M51"/>
  <c r="L51"/>
  <c r="W50"/>
  <c r="V50"/>
  <c r="P48"/>
  <c r="O48"/>
  <c r="N48"/>
  <c r="M48"/>
  <c r="L48"/>
  <c r="W59"/>
  <c r="S141" i="14" s="1"/>
  <c r="S136" s="1"/>
  <c r="V59" i="11"/>
  <c r="R141" i="14" s="1"/>
  <c r="R136" s="1"/>
  <c r="L57" i="11"/>
  <c r="M57"/>
  <c r="S127" i="14"/>
  <c r="R127"/>
  <c r="S134"/>
  <c r="R134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5"/>
  <c r="S91" i="14" s="1"/>
  <c r="V45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51" i="11"/>
  <c r="H51"/>
  <c r="I51"/>
  <c r="J51"/>
  <c r="F28"/>
  <c r="J28"/>
  <c r="F16"/>
  <c r="H16"/>
  <c r="I16"/>
  <c r="J16"/>
  <c r="K51"/>
  <c r="K21" i="4"/>
  <c r="S184" i="14" l="1"/>
  <c r="S162" s="1"/>
  <c r="S155"/>
  <c r="S150" s="1"/>
  <c r="R184"/>
  <c r="R162" s="1"/>
  <c r="R155"/>
  <c r="R150" s="1"/>
  <c r="G58"/>
  <c r="K45" i="11"/>
  <c r="G105" i="14"/>
  <c r="R30" i="11"/>
  <c r="T30"/>
  <c r="P30"/>
  <c r="R110" i="14"/>
  <c r="R104" i="11"/>
  <c r="N234" i="14" s="1"/>
  <c r="N170"/>
  <c r="W25" i="11"/>
  <c r="S49" i="14" s="1"/>
  <c r="S44" s="1"/>
  <c r="S18"/>
  <c r="V48" i="11"/>
  <c r="V46" s="1"/>
  <c r="R53"/>
  <c r="R51" s="1"/>
  <c r="R20" i="14"/>
  <c r="W48" i="11"/>
  <c r="W46" s="1"/>
  <c r="S110" i="14"/>
  <c r="W51" i="11"/>
  <c r="S20" i="14"/>
  <c r="R18"/>
  <c r="V25" i="11"/>
  <c r="R49" i="14" s="1"/>
  <c r="R44" s="1"/>
  <c r="V51" i="11"/>
  <c r="R15"/>
  <c r="N35" i="14" s="1"/>
  <c r="L35"/>
  <c r="T53" i="11"/>
  <c r="I28"/>
  <c r="H28"/>
  <c r="E136" i="14"/>
  <c r="F136"/>
  <c r="D136"/>
  <c r="D59" i="11"/>
  <c r="E59"/>
  <c r="F59"/>
  <c r="F57" s="1"/>
  <c r="G59"/>
  <c r="H59"/>
  <c r="I59"/>
  <c r="I57" s="1"/>
  <c r="J59"/>
  <c r="J57" s="1"/>
  <c r="C59"/>
  <c r="B57"/>
  <c r="W57"/>
  <c r="R57"/>
  <c r="P57"/>
  <c r="O57"/>
  <c r="N57"/>
  <c r="K13" i="16"/>
  <c r="G118" i="14"/>
  <c r="G110" s="1"/>
  <c r="F118"/>
  <c r="F110" s="1"/>
  <c r="E118"/>
  <c r="E110" s="1"/>
  <c r="D118"/>
  <c r="F48" i="11"/>
  <c r="I48"/>
  <c r="J48"/>
  <c r="T39"/>
  <c r="P84" i="14" s="1"/>
  <c r="F25" i="11"/>
  <c r="I25"/>
  <c r="J25"/>
  <c r="K48"/>
  <c r="I51" i="21"/>
  <c r="I41"/>
  <c r="J41"/>
  <c r="K41"/>
  <c r="H41"/>
  <c r="K10"/>
  <c r="I55"/>
  <c r="K55"/>
  <c r="H55"/>
  <c r="D110" i="14" l="1"/>
  <c r="D11" s="1"/>
  <c r="P63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105"/>
  <c r="P105"/>
  <c r="T51" i="11"/>
  <c r="G136" i="14"/>
  <c r="H48" i="11"/>
  <c r="R50"/>
  <c r="T50"/>
  <c r="H57"/>
  <c r="T59"/>
  <c r="H25"/>
  <c r="T27"/>
  <c r="R27"/>
  <c r="K16"/>
  <c r="G37" i="14"/>
  <c r="K59" i="11"/>
  <c r="K57" s="1"/>
  <c r="V57"/>
  <c r="K25"/>
  <c r="I45" i="21"/>
  <c r="J45"/>
  <c r="H45"/>
  <c r="R48" i="11" l="1"/>
  <c r="R46" s="1"/>
  <c r="N110" i="14"/>
  <c r="T48" i="11"/>
  <c r="P110" i="14"/>
  <c r="T57" i="11"/>
  <c r="P141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36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208" i="14" l="1"/>
  <c r="B201"/>
  <c r="E104" i="11"/>
  <c r="B99"/>
  <c r="E92"/>
  <c r="B90"/>
  <c r="B215" i="14" s="1"/>
  <c r="E88" i="11"/>
  <c r="E89"/>
  <c r="E85"/>
  <c r="E84"/>
  <c r="G76"/>
  <c r="D76"/>
  <c r="E76"/>
  <c r="F76"/>
  <c r="H76"/>
  <c r="I76"/>
  <c r="J76"/>
  <c r="C76"/>
  <c r="F74"/>
  <c r="B74"/>
  <c r="F70"/>
  <c r="D70"/>
  <c r="E70"/>
  <c r="G70"/>
  <c r="C70"/>
  <c r="B68"/>
  <c r="N127" i="14"/>
  <c r="T56" i="11"/>
  <c r="P120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7"/>
  <c r="K16"/>
  <c r="H8" i="10"/>
  <c r="I8" s="1"/>
  <c r="F17"/>
  <c r="D80" i="11"/>
  <c r="E80" s="1"/>
  <c r="D66"/>
  <c r="E66" s="1"/>
  <c r="D46"/>
  <c r="E46" s="1"/>
  <c r="G77" i="14" l="1"/>
  <c r="G72" s="1"/>
  <c r="K33" i="11"/>
  <c r="K24" i="4"/>
  <c r="K25"/>
  <c r="K30" i="11"/>
  <c r="K28" s="1"/>
  <c r="G70" i="14"/>
  <c r="K16" i="16"/>
  <c r="K15" i="11"/>
  <c r="L91" i="14"/>
  <c r="T45" i="11"/>
  <c r="N70" i="14"/>
  <c r="T33" i="11"/>
  <c r="P70" i="14" s="1"/>
  <c r="T76" i="11"/>
  <c r="R76"/>
  <c r="N134" i="14"/>
  <c r="N112" s="1"/>
  <c r="P134"/>
  <c r="P184" l="1"/>
  <c r="P155"/>
  <c r="P150" s="1"/>
  <c r="N184"/>
  <c r="N162" s="1"/>
  <c r="N155"/>
  <c r="N150" s="1"/>
  <c r="K22" i="4"/>
  <c r="K47" i="11"/>
  <c r="G114" i="14"/>
  <c r="Q102" i="11"/>
  <c r="Q80" s="1"/>
  <c r="M65" i="14"/>
  <c r="Q11" l="1"/>
  <c r="M12"/>
  <c r="Q74" i="11"/>
  <c r="R74"/>
  <c r="M129" i="14"/>
  <c r="N19" i="17"/>
  <c r="D19"/>
  <c r="B8"/>
  <c r="M208" i="14"/>
  <c r="O208"/>
  <c r="Q208"/>
  <c r="O11"/>
  <c r="O12"/>
  <c r="Q12"/>
  <c r="M14"/>
  <c r="O14"/>
  <c r="Q14"/>
  <c r="I229"/>
  <c r="M229"/>
  <c r="O229"/>
  <c r="Q229"/>
  <c r="H229"/>
  <c r="M222"/>
  <c r="O222"/>
  <c r="Q222"/>
  <c r="I215"/>
  <c r="M215"/>
  <c r="O215"/>
  <c r="Q215"/>
  <c r="H215"/>
  <c r="H160"/>
  <c r="I160"/>
  <c r="H161"/>
  <c r="I161"/>
  <c r="H163"/>
  <c r="I163"/>
  <c r="I159"/>
  <c r="H159"/>
  <c r="O179"/>
  <c r="Q179"/>
  <c r="O165"/>
  <c r="Q165"/>
  <c r="O129"/>
  <c r="Q129"/>
  <c r="I122"/>
  <c r="M122"/>
  <c r="O122"/>
  <c r="Q122"/>
  <c r="H122"/>
  <c r="O115"/>
  <c r="Q115"/>
  <c r="I79"/>
  <c r="H79"/>
  <c r="I65"/>
  <c r="H65"/>
  <c r="W89" i="11" l="1"/>
  <c r="V89"/>
  <c r="M179" i="14"/>
  <c r="Q66" i="11"/>
  <c r="O107" i="14"/>
  <c r="Q157"/>
  <c r="Q107"/>
  <c r="O157"/>
  <c r="O10"/>
  <c r="N179"/>
  <c r="L86"/>
  <c r="M100"/>
  <c r="O8" i="17"/>
  <c r="P8" s="1"/>
  <c r="P19" s="1"/>
  <c r="M79" i="14"/>
  <c r="M115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1"/>
  <c r="Q193" s="1"/>
  <c r="M201"/>
  <c r="M193" s="1"/>
  <c r="O201"/>
  <c r="O193" s="1"/>
  <c r="Q10"/>
  <c r="I10"/>
  <c r="H10"/>
  <c r="M107" l="1"/>
  <c r="M10"/>
  <c r="R43" i="11"/>
  <c r="N77" i="14" s="1"/>
  <c r="N72" s="1"/>
  <c r="N91"/>
  <c r="M165"/>
  <c r="M157" s="1"/>
  <c r="O19" i="17"/>
  <c r="Q7" i="11"/>
  <c r="M86" i="14"/>
  <c r="M11"/>
  <c r="Q8"/>
  <c r="O8"/>
  <c r="O102" i="11"/>
  <c r="K229" i="14" s="1"/>
  <c r="N102" i="11"/>
  <c r="R102"/>
  <c r="N229" i="14" s="1"/>
  <c r="P102" i="11"/>
  <c r="L229" i="14" s="1"/>
  <c r="L99" i="11"/>
  <c r="H222" i="14" s="1"/>
  <c r="M99" i="11"/>
  <c r="I222" i="14" s="1"/>
  <c r="R99" i="11"/>
  <c r="N222" i="14" s="1"/>
  <c r="P99" i="11"/>
  <c r="L222" i="14" s="1"/>
  <c r="O99" i="11"/>
  <c r="K222" i="14" s="1"/>
  <c r="N99" i="11"/>
  <c r="J222" i="14" s="1"/>
  <c r="T101" i="11"/>
  <c r="O90"/>
  <c r="K215" i="14" s="1"/>
  <c r="N90" i="11"/>
  <c r="J215" i="14" s="1"/>
  <c r="R90" i="11"/>
  <c r="N215" i="14" s="1"/>
  <c r="O86" i="11"/>
  <c r="N86"/>
  <c r="M86"/>
  <c r="L86"/>
  <c r="O82"/>
  <c r="M82"/>
  <c r="I206" i="14" s="1"/>
  <c r="N82" i="11"/>
  <c r="L82"/>
  <c r="H206" i="14" s="1"/>
  <c r="P74" i="11"/>
  <c r="L179" i="14" s="1"/>
  <c r="O74" i="11"/>
  <c r="K179" i="14" s="1"/>
  <c r="N74" i="11"/>
  <c r="M74"/>
  <c r="I179" i="14" s="1"/>
  <c r="L74" i="11"/>
  <c r="H179" i="14" s="1"/>
  <c r="T74" i="11"/>
  <c r="P179" i="14" s="1"/>
  <c r="N68" i="11"/>
  <c r="M68"/>
  <c r="L68"/>
  <c r="P68"/>
  <c r="O68"/>
  <c r="O54"/>
  <c r="P129" i="14"/>
  <c r="N129"/>
  <c r="J129"/>
  <c r="I129"/>
  <c r="H129"/>
  <c r="M54" i="11"/>
  <c r="N54"/>
  <c r="L54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3" i="11"/>
  <c r="N43"/>
  <c r="O43"/>
  <c r="L43"/>
  <c r="I86" i="14" l="1"/>
  <c r="I77"/>
  <c r="I72" s="1"/>
  <c r="J86"/>
  <c r="J77"/>
  <c r="J72" s="1"/>
  <c r="K86"/>
  <c r="K77"/>
  <c r="K72" s="1"/>
  <c r="H86"/>
  <c r="H77"/>
  <c r="H72" s="1"/>
  <c r="P66" i="11"/>
  <c r="N66"/>
  <c r="K122" i="14"/>
  <c r="L122"/>
  <c r="J122"/>
  <c r="S122"/>
  <c r="R122"/>
  <c r="H213"/>
  <c r="H208" s="1"/>
  <c r="K206"/>
  <c r="O80" i="11"/>
  <c r="K213" i="14"/>
  <c r="K208" s="1"/>
  <c r="T99" i="11"/>
  <c r="P227" i="14"/>
  <c r="O8" i="11"/>
  <c r="K28" i="14" s="1"/>
  <c r="K23" s="1"/>
  <c r="J213"/>
  <c r="J208" s="1"/>
  <c r="J206"/>
  <c r="N80" i="11"/>
  <c r="I213" i="14"/>
  <c r="I208" s="1"/>
  <c r="O66" i="11"/>
  <c r="K129" i="14"/>
  <c r="L129"/>
  <c r="P127"/>
  <c r="P112" s="1"/>
  <c r="N86"/>
  <c r="N20"/>
  <c r="J30"/>
  <c r="N8" i="11"/>
  <c r="J28" i="14" s="1"/>
  <c r="J23" s="1"/>
  <c r="N122"/>
  <c r="R37" i="11"/>
  <c r="N79" i="14" s="1"/>
  <c r="P37" i="11"/>
  <c r="P8" s="1"/>
  <c r="L28" i="14" s="1"/>
  <c r="L23" s="1"/>
  <c r="I100"/>
  <c r="M13"/>
  <c r="M8" s="1"/>
  <c r="H201"/>
  <c r="H30"/>
  <c r="I115"/>
  <c r="J165"/>
  <c r="I30"/>
  <c r="I165"/>
  <c r="I162"/>
  <c r="I201"/>
  <c r="J179"/>
  <c r="H115"/>
  <c r="H165"/>
  <c r="H162"/>
  <c r="J229"/>
  <c r="P54" i="11"/>
  <c r="N30" i="14"/>
  <c r="P90" i="11"/>
  <c r="L215" i="14" s="1"/>
  <c r="P86" i="11"/>
  <c r="T37"/>
  <c r="P79" i="14" s="1"/>
  <c r="R86" i="11"/>
  <c r="R54"/>
  <c r="T54"/>
  <c r="T46" s="1"/>
  <c r="R82"/>
  <c r="L79" i="14"/>
  <c r="T13" i="11"/>
  <c r="P82"/>
  <c r="R68"/>
  <c r="R66" s="1"/>
  <c r="D104"/>
  <c r="F104"/>
  <c r="F102" s="1"/>
  <c r="G104"/>
  <c r="H104"/>
  <c r="I104"/>
  <c r="J104"/>
  <c r="C104"/>
  <c r="F99"/>
  <c r="H99"/>
  <c r="C101"/>
  <c r="D92"/>
  <c r="F92"/>
  <c r="F90" s="1"/>
  <c r="G92"/>
  <c r="H92"/>
  <c r="I92"/>
  <c r="J92"/>
  <c r="C92"/>
  <c r="C89"/>
  <c r="D89"/>
  <c r="F89"/>
  <c r="G89"/>
  <c r="D88"/>
  <c r="F88"/>
  <c r="F86" s="1"/>
  <c r="G88"/>
  <c r="H88"/>
  <c r="T88" s="1"/>
  <c r="I88"/>
  <c r="J88"/>
  <c r="C88"/>
  <c r="D85"/>
  <c r="F85"/>
  <c r="G85"/>
  <c r="H85"/>
  <c r="T85" s="1"/>
  <c r="I85"/>
  <c r="J85"/>
  <c r="C85"/>
  <c r="D84"/>
  <c r="F84"/>
  <c r="F82" s="1"/>
  <c r="G84"/>
  <c r="H84"/>
  <c r="T84" s="1"/>
  <c r="I84"/>
  <c r="J84"/>
  <c r="C84"/>
  <c r="H74"/>
  <c r="F68"/>
  <c r="H54"/>
  <c r="H46" s="1"/>
  <c r="K54"/>
  <c r="K46" s="1"/>
  <c r="V37"/>
  <c r="R79" i="14" s="1"/>
  <c r="W37" i="11"/>
  <c r="S79" i="14" s="1"/>
  <c r="H43" i="11"/>
  <c r="H13"/>
  <c r="K13"/>
  <c r="G35" i="14" l="1"/>
  <c r="G20" s="1"/>
  <c r="D35"/>
  <c r="D20" s="1"/>
  <c r="P222"/>
  <c r="J198"/>
  <c r="K198"/>
  <c r="L206"/>
  <c r="P80" i="11"/>
  <c r="L213" i="14"/>
  <c r="L208" s="1"/>
  <c r="N206"/>
  <c r="R80" i="11"/>
  <c r="R8"/>
  <c r="N28" i="14" s="1"/>
  <c r="N23" s="1"/>
  <c r="N213"/>
  <c r="N208" s="1"/>
  <c r="J201"/>
  <c r="J193" s="1"/>
  <c r="T82" i="11"/>
  <c r="P206" i="14" s="1"/>
  <c r="P122"/>
  <c r="J157"/>
  <c r="T43" i="11"/>
  <c r="P77" i="14" s="1"/>
  <c r="P72" s="1"/>
  <c r="P91"/>
  <c r="P20" s="1"/>
  <c r="H90" i="11"/>
  <c r="T92"/>
  <c r="H102"/>
  <c r="T104"/>
  <c r="L30" i="14"/>
  <c r="K100"/>
  <c r="H100"/>
  <c r="I13"/>
  <c r="P100"/>
  <c r="N100"/>
  <c r="N11"/>
  <c r="L11"/>
  <c r="K201"/>
  <c r="K193" s="1"/>
  <c r="H11"/>
  <c r="K115"/>
  <c r="K10" s="1"/>
  <c r="K165"/>
  <c r="K157" s="1"/>
  <c r="K30"/>
  <c r="O7" i="11"/>
  <c r="L165" i="14"/>
  <c r="L157" s="1"/>
  <c r="I11"/>
  <c r="H13"/>
  <c r="J100"/>
  <c r="H31" i="11"/>
  <c r="L115" i="14"/>
  <c r="N7" i="11"/>
  <c r="P30" i="14"/>
  <c r="P11"/>
  <c r="J11"/>
  <c r="H82" i="11"/>
  <c r="I31"/>
  <c r="J13"/>
  <c r="F35" i="14" s="1"/>
  <c r="F20" s="1"/>
  <c r="W13" i="11"/>
  <c r="H68"/>
  <c r="H66" s="1"/>
  <c r="T70"/>
  <c r="I102"/>
  <c r="V102"/>
  <c r="R229" i="14" s="1"/>
  <c r="I43" i="11"/>
  <c r="V43"/>
  <c r="I54"/>
  <c r="I46" s="1"/>
  <c r="V56"/>
  <c r="E129" i="14"/>
  <c r="R129"/>
  <c r="I68" i="11"/>
  <c r="V68"/>
  <c r="I74"/>
  <c r="V74"/>
  <c r="R179" i="14" s="1"/>
  <c r="I82" i="11"/>
  <c r="V82"/>
  <c r="R206" i="14" s="1"/>
  <c r="I90" i="11"/>
  <c r="V90"/>
  <c r="R215" i="14" s="1"/>
  <c r="I99" i="11"/>
  <c r="V99"/>
  <c r="R222" i="14" s="1"/>
  <c r="J102" i="11"/>
  <c r="W102"/>
  <c r="S229" i="14" s="1"/>
  <c r="I13" i="11"/>
  <c r="E35" i="14" s="1"/>
  <c r="E20" s="1"/>
  <c r="V13" i="11"/>
  <c r="J31"/>
  <c r="J43"/>
  <c r="W43"/>
  <c r="J54"/>
  <c r="J46" s="1"/>
  <c r="W56"/>
  <c r="F129" i="14"/>
  <c r="S129"/>
  <c r="J68" i="11"/>
  <c r="W68"/>
  <c r="J74"/>
  <c r="W74"/>
  <c r="S179" i="14" s="1"/>
  <c r="J82" i="11"/>
  <c r="W82"/>
  <c r="S206" i="14" s="1"/>
  <c r="J90" i="11"/>
  <c r="W90"/>
  <c r="S215" i="14" s="1"/>
  <c r="J99" i="11"/>
  <c r="W99"/>
  <c r="S222" i="14" s="1"/>
  <c r="J115"/>
  <c r="J10" s="1"/>
  <c r="J66" i="11" l="1"/>
  <c r="I66"/>
  <c r="E13" i="14"/>
  <c r="E30"/>
  <c r="F30"/>
  <c r="S86"/>
  <c r="S77"/>
  <c r="S72" s="1"/>
  <c r="R86"/>
  <c r="R77"/>
  <c r="R72" s="1"/>
  <c r="L198"/>
  <c r="N198"/>
  <c r="J15"/>
  <c r="V66" i="11"/>
  <c r="K15" i="14"/>
  <c r="T102" i="11"/>
  <c r="P234" i="14"/>
  <c r="V54" i="11"/>
  <c r="R120" i="14"/>
  <c r="R112" s="1"/>
  <c r="T90" i="11"/>
  <c r="P220" i="14"/>
  <c r="W54" i="11"/>
  <c r="S120" i="14"/>
  <c r="S112" s="1"/>
  <c r="P86"/>
  <c r="T68" i="11"/>
  <c r="T66" s="1"/>
  <c r="P170" i="14"/>
  <c r="P162" s="1"/>
  <c r="J107"/>
  <c r="K107"/>
  <c r="I8"/>
  <c r="H8"/>
  <c r="W66" i="11"/>
  <c r="T31"/>
  <c r="P65" i="14" s="1"/>
  <c r="W31" i="11"/>
  <c r="S65" i="14" s="1"/>
  <c r="V31" i="11"/>
  <c r="R65" i="14" s="1"/>
  <c r="R100"/>
  <c r="S100"/>
  <c r="F8" i="17"/>
  <c r="G8" s="1"/>
  <c r="G19" s="1"/>
  <c r="E201" i="14"/>
  <c r="F201"/>
  <c r="K13"/>
  <c r="J13"/>
  <c r="J8" s="1"/>
  <c r="N165"/>
  <c r="N157" s="1"/>
  <c r="K11"/>
  <c r="S165"/>
  <c r="S157" s="1"/>
  <c r="L201"/>
  <c r="L193" s="1"/>
  <c r="N201"/>
  <c r="N193" s="1"/>
  <c r="P201"/>
  <c r="N115"/>
  <c r="P115"/>
  <c r="L100"/>
  <c r="D30"/>
  <c r="G30"/>
  <c r="L20" i="7"/>
  <c r="L13" i="5"/>
  <c r="L16" i="16"/>
  <c r="G17" i="10"/>
  <c r="H17"/>
  <c r="I17"/>
  <c r="J17"/>
  <c r="F22" i="14" l="1"/>
  <c r="J9" i="11"/>
  <c r="I9"/>
  <c r="E22" i="14"/>
  <c r="T8" i="11"/>
  <c r="P28" i="14" s="1"/>
  <c r="P23" s="1"/>
  <c r="P229"/>
  <c r="P215"/>
  <c r="R115"/>
  <c r="R107" s="1"/>
  <c r="K8"/>
  <c r="S115"/>
  <c r="S107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201"/>
  <c r="R201"/>
  <c r="P165"/>
  <c r="P157" s="1"/>
  <c r="R165"/>
  <c r="R157" s="1"/>
  <c r="R11"/>
  <c r="S11"/>
  <c r="D201"/>
  <c r="F179"/>
  <c r="E165"/>
  <c r="F165"/>
  <c r="D165"/>
  <c r="E115"/>
  <c r="F115"/>
  <c r="D115"/>
  <c r="D100"/>
  <c r="D8" i="11"/>
  <c r="E8" s="1"/>
  <c r="D7"/>
  <c r="E7" s="1"/>
  <c r="I13" i="5"/>
  <c r="J13"/>
  <c r="H13"/>
  <c r="K11"/>
  <c r="E179" i="14"/>
  <c r="D179"/>
  <c r="F122"/>
  <c r="G122"/>
  <c r="E122"/>
  <c r="D122"/>
  <c r="E65"/>
  <c r="H67" i="11" l="1"/>
  <c r="D164" i="14"/>
  <c r="E164"/>
  <c r="I67" i="11"/>
  <c r="F164" i="14"/>
  <c r="J67" i="11"/>
  <c r="D22" i="14"/>
  <c r="H9" i="11"/>
  <c r="N10" i="14"/>
  <c r="N107"/>
  <c r="L10"/>
  <c r="L107"/>
  <c r="L33" i="21"/>
  <c r="L7"/>
  <c r="I8" i="17"/>
  <c r="J8" s="1"/>
  <c r="J19" s="1"/>
  <c r="K76" i="11"/>
  <c r="K74" s="1"/>
  <c r="G179" i="14" s="1"/>
  <c r="R7" i="11"/>
  <c r="N15" i="14" s="1"/>
  <c r="L13"/>
  <c r="K31" i="11"/>
  <c r="E157" i="14"/>
  <c r="F65"/>
  <c r="D65"/>
  <c r="D12"/>
  <c r="E14"/>
  <c r="E12"/>
  <c r="E11"/>
  <c r="F14"/>
  <c r="F11"/>
  <c r="F12"/>
  <c r="F157"/>
  <c r="D157"/>
  <c r="E100"/>
  <c r="F100"/>
  <c r="G12" l="1"/>
  <c r="G65"/>
  <c r="L8"/>
  <c r="I19" i="17"/>
  <c r="N13" i="14"/>
  <c r="N8" s="1"/>
  <c r="G11"/>
  <c r="G14"/>
  <c r="J37" i="11"/>
  <c r="I37"/>
  <c r="H37"/>
  <c r="H8" s="1"/>
  <c r="K17" i="7"/>
  <c r="K16"/>
  <c r="J8" i="11" l="1"/>
  <c r="I8"/>
  <c r="P10" i="14"/>
  <c r="P107"/>
  <c r="K99" i="11"/>
  <c r="K104"/>
  <c r="K102" s="1"/>
  <c r="F222" i="14"/>
  <c r="F229"/>
  <c r="E222"/>
  <c r="E229"/>
  <c r="D222"/>
  <c r="D229"/>
  <c r="D79"/>
  <c r="K37" i="11"/>
  <c r="K9" i="7"/>
  <c r="K22" s="1"/>
  <c r="K10"/>
  <c r="K85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K20" i="7" l="1"/>
  <c r="G206" i="14"/>
  <c r="G198" s="1"/>
  <c r="E79"/>
  <c r="F79"/>
  <c r="J89" i="11"/>
  <c r="I89"/>
  <c r="K84"/>
  <c r="K82" s="1"/>
  <c r="G229" i="14"/>
  <c r="G222"/>
  <c r="B6" i="8"/>
  <c r="G200" i="14" l="1"/>
  <c r="K81" i="11"/>
  <c r="G201" i="14"/>
  <c r="H89" i="11"/>
  <c r="W86"/>
  <c r="S213" i="14" s="1"/>
  <c r="S198" s="1"/>
  <c r="J86" i="11"/>
  <c r="V86"/>
  <c r="R213" i="14" s="1"/>
  <c r="R198" s="1"/>
  <c r="I86" i="11"/>
  <c r="G79" i="14"/>
  <c r="D86"/>
  <c r="D15"/>
  <c r="J8" i="10"/>
  <c r="J7" i="11" l="1"/>
  <c r="J80"/>
  <c r="I80"/>
  <c r="I7" s="1"/>
  <c r="H81"/>
  <c r="D200" i="14"/>
  <c r="V80" i="11"/>
  <c r="V7" s="1"/>
  <c r="R15" i="14" s="1"/>
  <c r="H86" i="11"/>
  <c r="H80" s="1"/>
  <c r="T89"/>
  <c r="T86" s="1"/>
  <c r="P213" i="14" s="1"/>
  <c r="P198" s="1"/>
  <c r="W80" i="11"/>
  <c r="W7" s="1"/>
  <c r="S15" i="14" s="1"/>
  <c r="L40" i="21"/>
  <c r="L6" s="1"/>
  <c r="H7" i="11"/>
  <c r="K11" i="7"/>
  <c r="T80" i="11" l="1"/>
  <c r="T7" s="1"/>
  <c r="P15" i="14" s="1"/>
  <c r="R208"/>
  <c r="R193" s="1"/>
  <c r="K88" i="11"/>
  <c r="S208" i="14"/>
  <c r="S193" s="1"/>
  <c r="D208"/>
  <c r="F86"/>
  <c r="F15"/>
  <c r="E86"/>
  <c r="E15"/>
  <c r="P208" l="1"/>
  <c r="P193" s="1"/>
  <c r="P13"/>
  <c r="P8" s="1"/>
  <c r="S13"/>
  <c r="S8" s="1"/>
  <c r="R13"/>
  <c r="R8" s="1"/>
  <c r="F208"/>
  <c r="E17" i="10"/>
  <c r="C17"/>
  <c r="C17" i="18" s="1"/>
  <c r="B17" i="10"/>
  <c r="B17" i="18" s="1"/>
  <c r="G115" i="14" l="1"/>
  <c r="E208"/>
  <c r="G129" l="1"/>
  <c r="F107"/>
  <c r="D129"/>
  <c r="D107"/>
  <c r="E107"/>
  <c r="G107" l="1"/>
  <c r="K13" i="7" l="1"/>
  <c r="K92" i="11" l="1"/>
  <c r="K90" s="1"/>
  <c r="B8" i="12"/>
  <c r="E215" i="14" l="1"/>
  <c r="E193" l="1"/>
  <c r="E8" l="1"/>
  <c r="K12" i="7"/>
  <c r="K89" i="11" l="1"/>
  <c r="K86" s="1"/>
  <c r="K80" s="1"/>
  <c r="G208" i="14" l="1"/>
  <c r="D215" l="1"/>
  <c r="D8" l="1"/>
  <c r="D13"/>
  <c r="D193"/>
  <c r="F215"/>
  <c r="K9" i="5"/>
  <c r="K15" l="1"/>
  <c r="K13" s="1"/>
  <c r="K68" i="11"/>
  <c r="F8" i="14"/>
  <c r="G8" s="1"/>
  <c r="F13"/>
  <c r="G13" s="1"/>
  <c r="F193"/>
  <c r="G193" s="1"/>
  <c r="G215"/>
  <c r="G164" l="1"/>
  <c r="K67" i="11"/>
  <c r="G157" i="14"/>
  <c r="K66" i="11"/>
  <c r="K43"/>
  <c r="K8" s="1"/>
  <c r="G165" i="14" l="1"/>
  <c r="E8" i="17"/>
  <c r="E19" s="1"/>
  <c r="K7" i="11" l="1"/>
  <c r="K9"/>
  <c r="G22" i="14"/>
  <c r="G86"/>
  <c r="G100"/>
  <c r="G15" l="1"/>
  <c r="F8" i="10"/>
</calcChain>
</file>

<file path=xl/sharedStrings.xml><?xml version="1.0" encoding="utf-8"?>
<sst xmlns="http://schemas.openxmlformats.org/spreadsheetml/2006/main" count="1490" uniqueCount="372">
  <si>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</si>
  <si>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</si>
  <si>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</si>
  <si>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</si>
  <si>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</si>
  <si>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</si>
  <si>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</si>
  <si>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</si>
  <si>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</si>
  <si>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</si>
  <si>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</si>
  <si>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</si>
  <si>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</si>
  <si>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</si>
  <si>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</si>
  <si>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</si>
  <si>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</si>
  <si>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</si>
  <si>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</si>
  <si>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</si>
  <si>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</si>
  <si>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</si>
  <si>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</si>
  <si>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</si>
  <si>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</si>
  <si>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</si>
  <si>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</si>
  <si>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</si>
  <si>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</si>
  <si>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</si>
  <si>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</si>
  <si>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</si>
  <si>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</si>
  <si>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</si>
  <si>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</si>
  <si>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</si>
  <si>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</si>
  <si>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</si>
  <si>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</si>
  <si>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</si>
  <si>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</si>
  <si>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</si>
  <si>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</si>
  <si>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</si>
  <si>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</si>
  <si>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</si>
  <si>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</si>
  <si>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</si>
  <si>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</si>
  <si>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</si>
  <si>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</si>
  <si>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</si>
  <si>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</si>
  <si>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</si>
  <si>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</si>
  <si>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</si>
  <si>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</si>
  <si>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</si>
  <si>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</si>
  <si>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</si>
  <si>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</si>
  <si>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</si>
  <si>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</si>
  <si>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</si>
  <si>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</si>
  <si>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</si>
  <si>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</si>
  <si>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</si>
  <si>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</si>
  <si>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</si>
  <si>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</si>
  <si>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</si>
  <si>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</si>
  <si>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</si>
  <si>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</si>
  <si>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</si>
  <si>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</si>
  <si>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</si>
  <si>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</si>
  <si>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</si>
  <si>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</si>
  <si>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</si>
  <si>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</si>
  <si>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</si>
  <si>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</si>
  <si>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</si>
  <si>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</si>
  <si>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</si>
  <si>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</si>
  <si>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</si>
  <si>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</si>
  <si>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</si>
  <si>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</si>
  <si>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</si>
  <si>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</si>
  <si>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</si>
  <si>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</si>
  <si>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</si>
  <si>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</si>
  <si>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</si>
  <si>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</si>
  <si>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</si>
  <si>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</si>
  <si>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</si>
  <si>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</si>
  <si>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</si>
  <si>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</si>
  <si>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</si>
  <si>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</si>
  <si>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</si>
  <si>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</si>
  <si>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</si>
  <si>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</si>
  <si>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</si>
  <si>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</si>
  <si>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</si>
  <si>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</si>
  <si>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</si>
  <si>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</si>
  <si>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</si>
  <si>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</si>
  <si>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</si>
  <si>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</si>
  <si>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</si>
  <si>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</si>
  <si>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</si>
  <si>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</si>
  <si>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</si>
  <si>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</si>
  <si>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</si>
  <si>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</si>
  <si>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</si>
  <si>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</si>
  <si>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</si>
  <si>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</si>
  <si>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</si>
  <si>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</si>
  <si>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</si>
  <si>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</si>
  <si>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</si>
  <si>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</si>
  <si>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</si>
  <si>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</si>
  <si>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</si>
  <si>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</si>
  <si>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</si>
  <si>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</si>
  <si>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</si>
  <si>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</si>
  <si>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</si>
  <si>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</si>
  <si>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</si>
  <si>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</si>
  <si>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</si>
  <si>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</si>
  <si>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</si>
  <si>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</si>
  <si>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</si>
  <si>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</si>
  <si>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</si>
  <si>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</si>
  <si>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</si>
  <si>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</si>
  <si>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</si>
  <si>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</si>
  <si>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</si>
  <si>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</si>
  <si>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</si>
  <si>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</si>
  <si>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</si>
  <si>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</si>
  <si>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</si>
  <si>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</si>
  <si>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</si>
  <si>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</si>
  <si>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</si>
  <si>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</si>
  <si>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</si>
  <si>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</si>
  <si>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</si>
  <si>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</si>
  <si>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</si>
  <si>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</si>
  <si>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</si>
  <si>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</si>
  <si>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</si>
  <si>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</si>
  <si>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</si>
  <si>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</si>
  <si>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</si>
  <si>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</si>
  <si>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</si>
  <si>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</si>
  <si>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</si>
  <si>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</si>
  <si>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</si>
  <si>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</si>
  <si>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</si>
  <si>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</si>
  <si>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</si>
  <si>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</si>
  <si>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</si>
  <si>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</si>
  <si>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</si>
  <si>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</si>
  <si>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</si>
  <si>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</si>
  <si>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</si>
  <si>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</si>
  <si>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</si>
  <si>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</si>
  <si>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</si>
  <si>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</si>
  <si>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</si>
  <si>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</si>
  <si>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</si>
  <si>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</si>
  <si>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</si>
  <si>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</si>
  <si>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</si>
  <si>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</si>
  <si>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</si>
  <si>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</si>
  <si>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</si>
  <si>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</si>
  <si>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</si>
  <si>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</si>
  <si>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</si>
  <si>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</si>
  <si>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</si>
  <si>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</si>
  <si>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</si>
  <si>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</si>
  <si>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</si>
  <si>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</si>
  <si>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</si>
  <si>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</si>
  <si>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</si>
  <si>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</si>
  <si>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</si>
  <si>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</si>
  <si>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</si>
  <si>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</si>
  <si>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</si>
  <si>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</si>
  <si>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</si>
  <si>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</si>
  <si>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</si>
  <si>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</si>
  <si>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</si>
  <si>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</si>
  <si>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</si>
  <si>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</si>
  <si>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</si>
  <si>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</si>
  <si>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</si>
  <si>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</si>
  <si>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</si>
  <si>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</si>
  <si>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</si>
  <si>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</si>
  <si>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</si>
  <si>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</si>
  <si>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</si>
  <si>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</si>
  <si>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</si>
  <si>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</si>
  <si>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</si>
  <si>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</si>
  <si>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</si>
  <si>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</si>
  <si>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</si>
  <si>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</si>
  <si>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</si>
  <si>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</si>
  <si>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</si>
  <si>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</si>
  <si>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</si>
  <si>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</si>
  <si>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</si>
  <si>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</si>
  <si>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</si>
  <si>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</si>
  <si>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</si>
  <si>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</si>
  <si>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</si>
  <si>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</si>
  <si>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</si>
  <si>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</si>
  <si>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</si>
  <si>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</si>
  <si>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</si>
  <si>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</si>
  <si>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</si>
  <si>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</si>
  <si>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</si>
  <si>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</si>
  <si>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</si>
  <si>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</si>
  <si>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</si>
  <si>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</si>
  <si>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</si>
  <si>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</si>
  <si>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</si>
  <si>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</si>
  <si>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</si>
  <si>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</si>
  <si>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</si>
  <si>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</si>
  <si>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</si>
  <si>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</si>
  <si>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</si>
  <si>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</si>
  <si>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</si>
  <si>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</si>
  <si>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</si>
  <si>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</si>
  <si>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</si>
  <si>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</si>
  <si>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</si>
  <si>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</si>
  <si>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</si>
  <si>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</si>
  <si>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</si>
  <si>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</si>
  <si>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</si>
  <si>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</si>
  <si>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</si>
  <si>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</si>
  <si>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</si>
  <si>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</si>
  <si>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</si>
  <si>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</si>
  <si>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</si>
  <si>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</si>
  <si>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</si>
  <si>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</si>
  <si>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</si>
  <si>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</si>
  <si>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</si>
  <si>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</si>
  <si>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</si>
  <si>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</si>
  <si>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</si>
  <si>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</si>
  <si>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</si>
  <si>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</si>
  <si>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</si>
  <si>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</si>
  <si>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</si>
  <si>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</si>
  <si>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</si>
  <si>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</si>
  <si>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</si>
  <si>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</si>
  <si>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</si>
  <si>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</si>
  <si>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</si>
  <si>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Софинансирование средств бюджета Красноярского края</t>
  </si>
  <si>
    <t>мероприятие 6
подпрограммы 2</t>
  </si>
  <si>
    <t>Расходы на разработку дизайн-проектов и проведение проверки достоверности определения сметной стоимости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</si>
  <si>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</si>
  <si>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12400L5550</t>
  </si>
  <si>
    <t>Софинансирование расходов на реализацию мероприятий по благоустройству мест массового отдыха населения</t>
  </si>
  <si>
    <t>12400L5600</t>
  </si>
  <si>
    <t>мероприятие 7
подпрограммы 4</t>
  </si>
  <si>
    <t>мероприятие 8
подпрограммы 4</t>
  </si>
  <si>
    <t>мероприятие 9
подпрограммы 4</t>
  </si>
  <si>
    <t>Приложение № 2
к постановлению Администрации ЗАТО г. Железногорск 
от 10.03.2017 № 483</t>
  </si>
  <si>
    <t>Приложение № 3
к постановлению Администрации ЗАТО г. Железногорск 
от 10.03.2017 № 483</t>
  </si>
  <si>
    <t>Приложение № 4
к постановлению Администрации ЗАТО г. Железногорск 
от 10.02.2017 № 483</t>
  </si>
  <si>
    <t>Приложение № 5
к постановлению Администрации ЗАТО г. Железногорск 
от 10.03.2017 № 483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</si>
</sst>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5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226</v>
      </c>
    </row>
    <row r="2" spans="1:3" s="119" customFormat="1">
      <c r="A2" s="135"/>
    </row>
    <row r="3" spans="1:3" s="122" customFormat="1">
      <c r="A3" s="122" t="s">
        <v>210</v>
      </c>
      <c r="B3" s="128" t="s">
        <v>240</v>
      </c>
    </row>
    <row r="4" spans="1:3">
      <c r="A4" s="119" t="s">
        <v>210</v>
      </c>
      <c r="B4" s="144" t="s">
        <v>238</v>
      </c>
    </row>
    <row r="5" spans="1:3" s="122" customFormat="1">
      <c r="A5" s="122" t="s">
        <v>210</v>
      </c>
      <c r="B5" s="128" t="s">
        <v>239</v>
      </c>
    </row>
    <row r="6" spans="1:3">
      <c r="A6" s="119" t="s">
        <v>210</v>
      </c>
      <c r="B6" s="128" t="s">
        <v>206</v>
      </c>
    </row>
    <row r="7" spans="1:3">
      <c r="A7" s="129" t="s">
        <v>212</v>
      </c>
      <c r="C7" s="128" t="s">
        <v>208</v>
      </c>
    </row>
    <row r="8" spans="1:3">
      <c r="A8" s="129" t="s">
        <v>212</v>
      </c>
      <c r="C8" s="128" t="s">
        <v>207</v>
      </c>
    </row>
    <row r="9" spans="1:3">
      <c r="A9" s="129" t="s">
        <v>212</v>
      </c>
      <c r="C9" s="144" t="s">
        <v>237</v>
      </c>
    </row>
    <row r="10" spans="1:3">
      <c r="A10" s="119" t="s">
        <v>211</v>
      </c>
      <c r="B10" s="128" t="s">
        <v>209</v>
      </c>
    </row>
    <row r="11" spans="1:3">
      <c r="A11" s="129" t="s">
        <v>212</v>
      </c>
      <c r="B11" s="128" t="s">
        <v>213</v>
      </c>
    </row>
    <row r="12" spans="1:3">
      <c r="A12" s="119" t="s">
        <v>210</v>
      </c>
      <c r="B12" s="130" t="s">
        <v>214</v>
      </c>
    </row>
    <row r="13" spans="1:3">
      <c r="A13" s="129" t="s">
        <v>212</v>
      </c>
      <c r="C13" s="130" t="s">
        <v>215</v>
      </c>
    </row>
    <row r="14" spans="1:3">
      <c r="A14" s="129" t="s">
        <v>212</v>
      </c>
      <c r="C14" s="130" t="s">
        <v>216</v>
      </c>
    </row>
    <row r="15" spans="1:3">
      <c r="A15" s="119" t="s">
        <v>210</v>
      </c>
      <c r="B15" s="131" t="s">
        <v>217</v>
      </c>
    </row>
    <row r="16" spans="1:3">
      <c r="A16" s="129" t="s">
        <v>212</v>
      </c>
      <c r="C16" s="131" t="s">
        <v>218</v>
      </c>
    </row>
    <row r="17" spans="1:3">
      <c r="A17" s="129" t="s">
        <v>212</v>
      </c>
      <c r="C17" s="131" t="s">
        <v>225</v>
      </c>
    </row>
    <row r="18" spans="1:3">
      <c r="A18" s="119" t="s">
        <v>210</v>
      </c>
      <c r="B18" s="133" t="s">
        <v>219</v>
      </c>
      <c r="C18" s="132"/>
    </row>
    <row r="19" spans="1:3">
      <c r="C19" s="133" t="s">
        <v>224</v>
      </c>
    </row>
    <row r="20" spans="1:3">
      <c r="C20" s="133" t="s">
        <v>223</v>
      </c>
    </row>
    <row r="21" spans="1:3">
      <c r="A21" s="119" t="s">
        <v>210</v>
      </c>
      <c r="B21" s="134" t="s">
        <v>220</v>
      </c>
    </row>
    <row r="22" spans="1:3">
      <c r="A22" s="129" t="s">
        <v>212</v>
      </c>
      <c r="C22" s="134" t="s">
        <v>221</v>
      </c>
    </row>
    <row r="23" spans="1:3">
      <c r="A23" s="129" t="s">
        <v>212</v>
      </c>
      <c r="C23" s="134" t="s">
        <v>222</v>
      </c>
    </row>
    <row r="26" spans="1:3">
      <c r="A26" s="122" t="s">
        <v>242</v>
      </c>
    </row>
    <row r="27" spans="1:3">
      <c r="A27" s="129" t="s">
        <v>212</v>
      </c>
      <c r="B27" s="147" t="s">
        <v>243</v>
      </c>
    </row>
    <row r="28" spans="1:3">
      <c r="A28" s="129" t="s">
        <v>212</v>
      </c>
      <c r="B28" s="147" t="s">
        <v>246</v>
      </c>
    </row>
    <row r="29" spans="1:3">
      <c r="A29" s="129" t="s">
        <v>212</v>
      </c>
      <c r="B29" s="147" t="s">
        <v>245</v>
      </c>
    </row>
    <row r="30" spans="1:3">
      <c r="A30" s="129" t="s">
        <v>212</v>
      </c>
      <c r="B30" s="144" t="s">
        <v>244</v>
      </c>
    </row>
    <row r="34" spans="1:2">
      <c r="A34" s="151" t="s">
        <v>258</v>
      </c>
    </row>
    <row r="35" spans="1:2">
      <c r="A35" s="129" t="s">
        <v>212</v>
      </c>
      <c r="B35" s="133" t="s">
        <v>259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71" t="s">
        <v>369</v>
      </c>
      <c r="K1" s="372"/>
      <c r="L1" s="372"/>
      <c r="M1" s="271"/>
      <c r="N1" s="271"/>
      <c r="O1" s="271"/>
      <c r="P1" s="271"/>
      <c r="Q1" s="271"/>
      <c r="R1" s="271"/>
    </row>
    <row r="2" spans="1:18" ht="48" customHeight="1">
      <c r="J2" s="373" t="s">
        <v>268</v>
      </c>
      <c r="K2" s="373"/>
      <c r="L2" s="373"/>
    </row>
    <row r="3" spans="1:18" ht="42.75" customHeight="1">
      <c r="A3" s="329" t="s">
        <v>115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8" ht="15" customHeight="1">
      <c r="A4" s="319" t="s">
        <v>128</v>
      </c>
      <c r="B4" s="319" t="s">
        <v>1</v>
      </c>
      <c r="C4" s="376" t="s">
        <v>0</v>
      </c>
      <c r="D4" s="376"/>
      <c r="E4" s="376"/>
      <c r="F4" s="376"/>
      <c r="G4" s="376"/>
      <c r="H4" s="319" t="s">
        <v>90</v>
      </c>
      <c r="I4" s="319"/>
      <c r="J4" s="319"/>
      <c r="K4" s="319"/>
      <c r="L4" s="319" t="s">
        <v>16</v>
      </c>
    </row>
    <row r="5" spans="1:18">
      <c r="A5" s="319"/>
      <c r="B5" s="319"/>
      <c r="C5" s="376"/>
      <c r="D5" s="376"/>
      <c r="E5" s="376"/>
      <c r="F5" s="376"/>
      <c r="G5" s="376"/>
      <c r="H5" s="319"/>
      <c r="I5" s="319"/>
      <c r="J5" s="319"/>
      <c r="K5" s="319"/>
      <c r="L5" s="319"/>
    </row>
    <row r="6" spans="1:18" ht="30">
      <c r="A6" s="319"/>
      <c r="B6" s="319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337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338</v>
      </c>
      <c r="G9" s="261" t="s">
        <v>88</v>
      </c>
      <c r="H9" s="46">
        <v>84569500</v>
      </c>
      <c r="I9" s="46">
        <v>0</v>
      </c>
      <c r="J9" s="46">
        <v>0</v>
      </c>
      <c r="K9" s="47">
        <f>SUM(H9:J9)</f>
        <v>84569500</v>
      </c>
      <c r="L9" s="254" t="s">
        <v>339</v>
      </c>
    </row>
    <row r="10" spans="1:18" ht="75">
      <c r="A10" s="265" t="s">
        <v>197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340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283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291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295</v>
      </c>
    </row>
    <row r="13" spans="1:18" ht="75">
      <c r="A13" s="265" t="s">
        <v>292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317</v>
      </c>
    </row>
    <row r="14" spans="1:18" ht="90">
      <c r="A14" s="265" t="s">
        <v>290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294</v>
      </c>
    </row>
    <row r="15" spans="1:18" ht="60">
      <c r="A15" s="265" t="s">
        <v>289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293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4929150</v>
      </c>
      <c r="I16" s="46">
        <v>0</v>
      </c>
      <c r="J16" s="46">
        <v>0</v>
      </c>
      <c r="K16" s="47">
        <f t="shared" si="0"/>
        <v>4929150</v>
      </c>
      <c r="L16" s="254" t="s">
        <v>335</v>
      </c>
    </row>
    <row r="17" spans="1:18" ht="60">
      <c r="A17" s="265" t="s">
        <v>281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296</v>
      </c>
    </row>
    <row r="18" spans="1:18" ht="60">
      <c r="A18" s="281" t="s">
        <v>351</v>
      </c>
      <c r="B18" s="275" t="s">
        <v>54</v>
      </c>
      <c r="C18" s="123" t="s">
        <v>33</v>
      </c>
      <c r="D18" s="124" t="s">
        <v>195</v>
      </c>
      <c r="E18" s="124" t="s">
        <v>196</v>
      </c>
      <c r="F18" s="278">
        <v>1210000160</v>
      </c>
      <c r="G18" s="278">
        <v>244</v>
      </c>
      <c r="H18" s="46">
        <v>442793.82</v>
      </c>
      <c r="I18" s="46">
        <v>0</v>
      </c>
      <c r="J18" s="46">
        <v>0</v>
      </c>
      <c r="K18" s="47">
        <f t="shared" si="0"/>
        <v>442793.82</v>
      </c>
      <c r="L18" s="275" t="s">
        <v>352</v>
      </c>
      <c r="M18" s="279"/>
      <c r="N18" s="279"/>
      <c r="O18" s="279"/>
      <c r="P18" s="279"/>
      <c r="Q18" s="279"/>
      <c r="R18" s="279"/>
    </row>
    <row r="19" spans="1:18" ht="60">
      <c r="A19" s="281" t="s">
        <v>297</v>
      </c>
      <c r="B19" s="275" t="s">
        <v>54</v>
      </c>
      <c r="C19" s="123" t="s">
        <v>33</v>
      </c>
      <c r="D19" s="124" t="s">
        <v>195</v>
      </c>
      <c r="E19" s="124" t="s">
        <v>196</v>
      </c>
      <c r="F19" s="278">
        <v>1210000180</v>
      </c>
      <c r="G19" s="278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75" t="s">
        <v>334</v>
      </c>
      <c r="M19" s="279"/>
      <c r="N19" s="279"/>
      <c r="O19" s="279"/>
      <c r="P19" s="279"/>
      <c r="Q19" s="279"/>
      <c r="R19" s="279"/>
    </row>
    <row r="20" spans="1:18" ht="60">
      <c r="A20" s="281" t="s">
        <v>353</v>
      </c>
      <c r="B20" s="275" t="s">
        <v>54</v>
      </c>
      <c r="C20" s="123" t="s">
        <v>33</v>
      </c>
      <c r="D20" s="124" t="s">
        <v>195</v>
      </c>
      <c r="E20" s="124" t="s">
        <v>196</v>
      </c>
      <c r="F20" s="278">
        <v>1210075090</v>
      </c>
      <c r="G20" s="278">
        <v>244</v>
      </c>
      <c r="H20" s="46">
        <v>13703200</v>
      </c>
      <c r="I20" s="46">
        <v>0</v>
      </c>
      <c r="J20" s="46">
        <v>0</v>
      </c>
      <c r="K20" s="47">
        <f t="shared" ref="K20" si="2">SUM(H20:J20)</f>
        <v>13703200</v>
      </c>
      <c r="L20" s="275" t="s">
        <v>354</v>
      </c>
      <c r="M20" s="279"/>
      <c r="N20" s="279"/>
      <c r="O20" s="279"/>
      <c r="P20" s="279"/>
      <c r="Q20" s="279"/>
      <c r="R20" s="279"/>
    </row>
    <row r="21" spans="1:18" ht="75">
      <c r="A21" s="265" t="s">
        <v>272</v>
      </c>
      <c r="B21" s="254" t="s">
        <v>54</v>
      </c>
      <c r="C21" s="123" t="s">
        <v>33</v>
      </c>
      <c r="D21" s="124" t="s">
        <v>195</v>
      </c>
      <c r="E21" s="124" t="s">
        <v>196</v>
      </c>
      <c r="F21" s="261" t="s">
        <v>341</v>
      </c>
      <c r="G21" s="261" t="s">
        <v>88</v>
      </c>
      <c r="H21" s="46">
        <v>223236</v>
      </c>
      <c r="I21" s="46">
        <v>0</v>
      </c>
      <c r="J21" s="46">
        <v>0</v>
      </c>
      <c r="K21" s="47">
        <f t="shared" ref="K21" si="3">SUM(H21:J21)</f>
        <v>223236</v>
      </c>
      <c r="L21" s="254" t="s">
        <v>298</v>
      </c>
    </row>
    <row r="22" spans="1:18" s="81" customFormat="1" ht="14.25">
      <c r="A22" s="73" t="s">
        <v>136</v>
      </c>
      <c r="B22" s="72"/>
      <c r="C22" s="79"/>
      <c r="D22" s="79"/>
      <c r="E22" s="79"/>
      <c r="F22" s="79"/>
      <c r="G22" s="79"/>
      <c r="H22" s="45">
        <f>H24+H25</f>
        <v>268064718.81999999</v>
      </c>
      <c r="I22" s="45">
        <f t="shared" ref="I22:K22" si="4">I24+I25</f>
        <v>83496839</v>
      </c>
      <c r="J22" s="45">
        <f t="shared" si="4"/>
        <v>83496839</v>
      </c>
      <c r="K22" s="45">
        <f t="shared" si="4"/>
        <v>435058396.81999999</v>
      </c>
      <c r="L22" s="72" t="s">
        <v>124</v>
      </c>
      <c r="M22" s="80"/>
      <c r="N22" s="80"/>
      <c r="O22" s="80"/>
      <c r="P22" s="80"/>
      <c r="Q22" s="80"/>
      <c r="R22" s="80"/>
    </row>
    <row r="23" spans="1:18">
      <c r="A23" s="265" t="s">
        <v>137</v>
      </c>
      <c r="B23" s="254"/>
      <c r="C23" s="56"/>
      <c r="D23" s="56"/>
      <c r="E23" s="56"/>
      <c r="F23" s="56"/>
      <c r="G23" s="56"/>
      <c r="H23" s="46"/>
      <c r="I23" s="46"/>
      <c r="J23" s="46"/>
      <c r="K23" s="47"/>
      <c r="L23" s="254"/>
    </row>
    <row r="24" spans="1:18">
      <c r="A24" s="265" t="s">
        <v>138</v>
      </c>
      <c r="B24" s="254" t="s">
        <v>54</v>
      </c>
      <c r="C24" s="56"/>
      <c r="D24" s="56"/>
      <c r="E24" s="56"/>
      <c r="F24" s="56"/>
      <c r="G24" s="56"/>
      <c r="H24" s="46">
        <f>SUM(H9:H15,H17:H21)</f>
        <v>263135568.81999999</v>
      </c>
      <c r="I24" s="46">
        <f>SUM(I9:I15,I17:I21)</f>
        <v>83496839</v>
      </c>
      <c r="J24" s="46">
        <f>SUM(J9:J15,J17:J21)</f>
        <v>83496839</v>
      </c>
      <c r="K24" s="46">
        <f>SUM(K9:K15,K17:K21)</f>
        <v>430129246.81999999</v>
      </c>
      <c r="L24" s="254" t="s">
        <v>5</v>
      </c>
    </row>
    <row r="25" spans="1:18" ht="30">
      <c r="A25" s="265" t="s">
        <v>305</v>
      </c>
      <c r="B25" s="254" t="s">
        <v>304</v>
      </c>
      <c r="C25" s="56"/>
      <c r="D25" s="56"/>
      <c r="E25" s="56"/>
      <c r="F25" s="56"/>
      <c r="G25" s="56"/>
      <c r="H25" s="46">
        <f>H16</f>
        <v>4929150</v>
      </c>
      <c r="I25" s="46">
        <f t="shared" ref="I25:K25" si="5">I16</f>
        <v>0</v>
      </c>
      <c r="J25" s="46">
        <f t="shared" si="5"/>
        <v>0</v>
      </c>
      <c r="K25" s="46">
        <f t="shared" si="5"/>
        <v>4929150</v>
      </c>
      <c r="L25" s="254" t="s">
        <v>5</v>
      </c>
    </row>
    <row r="26" spans="1:18" ht="38.25" customHeight="1">
      <c r="A26" s="374" t="s">
        <v>14</v>
      </c>
      <c r="B26" s="375"/>
      <c r="C26" s="375"/>
      <c r="D26" s="375"/>
      <c r="E26" s="375"/>
      <c r="F26" s="375"/>
      <c r="G26" s="125"/>
      <c r="H26" s="55"/>
      <c r="I26" s="375" t="s">
        <v>13</v>
      </c>
      <c r="J26" s="375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90" t="s">
        <v>75</v>
      </c>
      <c r="G1" s="290"/>
      <c r="H1" s="290"/>
      <c r="I1" s="290"/>
    </row>
    <row r="4" spans="1:9" ht="32.25" customHeight="1">
      <c r="A4" s="291" t="s">
        <v>320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20" t="s">
        <v>9</v>
      </c>
      <c r="B5" s="250" t="s">
        <v>319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248</v>
      </c>
      <c r="C7" s="118" t="s">
        <v>12</v>
      </c>
      <c r="D7" s="118" t="s">
        <v>231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228</v>
      </c>
      <c r="C8" s="118" t="s">
        <v>69</v>
      </c>
      <c r="D8" s="118" t="s">
        <v>227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1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71" t="s">
        <v>370</v>
      </c>
      <c r="K1" s="372"/>
      <c r="L1" s="372"/>
    </row>
    <row r="2" spans="1:12" ht="56.25" customHeight="1">
      <c r="J2" s="373" t="s">
        <v>269</v>
      </c>
      <c r="K2" s="373"/>
      <c r="L2" s="373"/>
    </row>
    <row r="3" spans="1:12" ht="42.75" customHeight="1">
      <c r="A3" s="329" t="s">
        <v>117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198</v>
      </c>
      <c r="E9" s="179" t="s">
        <v>199</v>
      </c>
      <c r="F9" s="160" t="s">
        <v>200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336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201</v>
      </c>
      <c r="E11" s="160" t="s">
        <v>202</v>
      </c>
      <c r="F11" s="160" t="s">
        <v>203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201</v>
      </c>
      <c r="E12" s="160" t="s">
        <v>202</v>
      </c>
      <c r="F12" s="160" t="s">
        <v>204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273</v>
      </c>
      <c r="B13" s="254" t="s">
        <v>62</v>
      </c>
      <c r="C13" s="160" t="s">
        <v>33</v>
      </c>
      <c r="D13" s="160" t="s">
        <v>201</v>
      </c>
      <c r="E13" s="160" t="s">
        <v>202</v>
      </c>
      <c r="F13" s="160" t="s">
        <v>270</v>
      </c>
      <c r="G13" s="264" t="s">
        <v>271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342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343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346</v>
      </c>
    </row>
    <row r="15" spans="1:12" ht="60">
      <c r="A15" s="281" t="s">
        <v>356</v>
      </c>
      <c r="B15" s="275" t="s">
        <v>62</v>
      </c>
      <c r="C15" s="160" t="s">
        <v>33</v>
      </c>
      <c r="D15" s="160" t="s">
        <v>195</v>
      </c>
      <c r="E15" s="160" t="s">
        <v>196</v>
      </c>
      <c r="F15" s="160" t="s">
        <v>357</v>
      </c>
      <c r="G15" s="280" t="s">
        <v>88</v>
      </c>
      <c r="H15" s="276">
        <v>70850</v>
      </c>
      <c r="I15" s="276">
        <v>0</v>
      </c>
      <c r="J15" s="276">
        <v>0</v>
      </c>
      <c r="K15" s="276">
        <f>SUM(H15:J15)</f>
        <v>70850</v>
      </c>
      <c r="L15" s="274" t="s">
        <v>358</v>
      </c>
    </row>
    <row r="16" spans="1:12">
      <c r="A16" s="73" t="s">
        <v>136</v>
      </c>
      <c r="B16" s="72"/>
      <c r="C16" s="160"/>
      <c r="D16" s="160"/>
      <c r="E16" s="160"/>
      <c r="F16" s="160"/>
      <c r="G16" s="264"/>
      <c r="H16" s="82">
        <f>H18</f>
        <v>1736050</v>
      </c>
      <c r="I16" s="82">
        <f t="shared" ref="I16:K16" si="0">I18</f>
        <v>1370000</v>
      </c>
      <c r="J16" s="82">
        <f t="shared" si="0"/>
        <v>1370000</v>
      </c>
      <c r="K16" s="82">
        <f t="shared" si="0"/>
        <v>4476050</v>
      </c>
      <c r="L16" s="82" t="str">
        <f>L18</f>
        <v>Х</v>
      </c>
    </row>
    <row r="17" spans="1:15">
      <c r="A17" s="265" t="s">
        <v>137</v>
      </c>
      <c r="B17" s="254"/>
      <c r="C17" s="160"/>
      <c r="D17" s="160"/>
      <c r="E17" s="160"/>
      <c r="F17" s="160"/>
      <c r="G17" s="264"/>
      <c r="H17" s="75"/>
      <c r="I17" s="75"/>
      <c r="J17" s="75"/>
      <c r="K17" s="75"/>
      <c r="L17" s="254"/>
    </row>
    <row r="18" spans="1:15" ht="15" customHeight="1">
      <c r="A18" s="265" t="s">
        <v>138</v>
      </c>
      <c r="B18" s="254" t="s">
        <v>54</v>
      </c>
      <c r="C18" s="43"/>
      <c r="D18" s="43"/>
      <c r="E18" s="43"/>
      <c r="F18" s="43"/>
      <c r="G18" s="43"/>
      <c r="H18" s="75">
        <f>SUM(H9:H15)</f>
        <v>1736050</v>
      </c>
      <c r="I18" s="75">
        <f t="shared" ref="I18:K18" si="1">SUM(I9:I15)</f>
        <v>1370000</v>
      </c>
      <c r="J18" s="75">
        <f t="shared" si="1"/>
        <v>1370000</v>
      </c>
      <c r="K18" s="75">
        <f t="shared" si="1"/>
        <v>4476050</v>
      </c>
      <c r="L18" s="254" t="s">
        <v>5</v>
      </c>
      <c r="N18" s="161"/>
      <c r="O18" s="161"/>
    </row>
    <row r="19" spans="1:15">
      <c r="L19" s="35"/>
    </row>
    <row r="20" spans="1:15" ht="38.25" customHeight="1">
      <c r="A20" s="374" t="s">
        <v>14</v>
      </c>
      <c r="B20" s="374"/>
      <c r="C20" s="374"/>
      <c r="D20" s="374"/>
      <c r="E20" s="374"/>
      <c r="F20" s="374"/>
      <c r="G20" s="54"/>
      <c r="H20" s="55"/>
      <c r="I20" s="343" t="s">
        <v>154</v>
      </c>
      <c r="J20" s="343"/>
      <c r="L20" s="35"/>
    </row>
    <row r="21" spans="1:15">
      <c r="L21" s="35"/>
    </row>
  </sheetData>
  <mergeCells count="10">
    <mergeCell ref="J1:L1"/>
    <mergeCell ref="J2:L2"/>
    <mergeCell ref="A20:F20"/>
    <mergeCell ref="I20:J20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5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71" t="s">
        <v>371</v>
      </c>
      <c r="K1" s="372"/>
      <c r="L1" s="372"/>
    </row>
    <row r="2" spans="1:12" ht="36" customHeight="1">
      <c r="A2" s="259" t="s">
        <v>241</v>
      </c>
      <c r="I2" s="255"/>
      <c r="J2" s="378" t="s">
        <v>95</v>
      </c>
      <c r="K2" s="378"/>
      <c r="L2" s="378"/>
    </row>
    <row r="3" spans="1:12" ht="46.5" customHeight="1">
      <c r="A3" s="329" t="s">
        <v>121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79" t="s">
        <v>107</v>
      </c>
      <c r="B9" s="260" t="s">
        <v>54</v>
      </c>
      <c r="C9" s="56" t="s">
        <v>33</v>
      </c>
      <c r="D9" s="126" t="s">
        <v>198</v>
      </c>
      <c r="E9" s="126" t="s">
        <v>199</v>
      </c>
      <c r="F9" s="56">
        <v>1240000010</v>
      </c>
      <c r="G9" s="56">
        <v>244</v>
      </c>
      <c r="H9" s="46">
        <v>20253994.289999999</v>
      </c>
      <c r="I9" s="46">
        <v>19215000</v>
      </c>
      <c r="J9" s="46">
        <f>I9</f>
        <v>19215000</v>
      </c>
      <c r="K9" s="47">
        <f>J9+I9+H9</f>
        <v>58683994.289999999</v>
      </c>
      <c r="L9" s="319" t="s">
        <v>129</v>
      </c>
    </row>
    <row r="10" spans="1:12" ht="30.75" customHeight="1">
      <c r="A10" s="379"/>
      <c r="B10" s="260" t="s">
        <v>54</v>
      </c>
      <c r="C10" s="56" t="s">
        <v>33</v>
      </c>
      <c r="D10" s="126" t="s">
        <v>198</v>
      </c>
      <c r="E10" s="126" t="s">
        <v>199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19"/>
    </row>
    <row r="11" spans="1:12" ht="28.5" customHeight="1">
      <c r="A11" s="379" t="s">
        <v>57</v>
      </c>
      <c r="B11" s="260" t="s">
        <v>54</v>
      </c>
      <c r="C11" s="46" t="s">
        <v>33</v>
      </c>
      <c r="D11" s="126" t="s">
        <v>198</v>
      </c>
      <c r="E11" s="126" t="s">
        <v>199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7" si="0">SUM(H11:J11)</f>
        <v>558000</v>
      </c>
      <c r="L11" s="319" t="s">
        <v>135</v>
      </c>
    </row>
    <row r="12" spans="1:12" ht="30.75" customHeight="1">
      <c r="A12" s="379"/>
      <c r="B12" s="260" t="s">
        <v>54</v>
      </c>
      <c r="C12" s="46" t="s">
        <v>33</v>
      </c>
      <c r="D12" s="126" t="s">
        <v>198</v>
      </c>
      <c r="E12" s="126" t="s">
        <v>199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19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198</v>
      </c>
      <c r="E13" s="126" t="s">
        <v>199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299</v>
      </c>
      <c r="B14" s="260" t="s">
        <v>54</v>
      </c>
      <c r="C14" s="58">
        <v>801</v>
      </c>
      <c r="D14" s="126" t="s">
        <v>198</v>
      </c>
      <c r="E14" s="126" t="s">
        <v>199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45">
      <c r="A15" s="281" t="s">
        <v>360</v>
      </c>
      <c r="B15" s="277" t="s">
        <v>54</v>
      </c>
      <c r="C15" s="46" t="s">
        <v>33</v>
      </c>
      <c r="D15" s="126" t="s">
        <v>198</v>
      </c>
      <c r="E15" s="126" t="s">
        <v>199</v>
      </c>
      <c r="F15" s="56">
        <v>1240000050</v>
      </c>
      <c r="G15" s="58">
        <v>244</v>
      </c>
      <c r="H15" s="46">
        <v>1500000</v>
      </c>
      <c r="I15" s="46">
        <v>0</v>
      </c>
      <c r="J15" s="46">
        <v>0</v>
      </c>
      <c r="K15" s="47">
        <f t="shared" ref="K15" si="2">SUM(H15:J15)</f>
        <v>1500000</v>
      </c>
      <c r="L15" s="275" t="s">
        <v>124</v>
      </c>
    </row>
    <row r="16" spans="1:12" ht="75">
      <c r="A16" s="281" t="s">
        <v>111</v>
      </c>
      <c r="B16" s="277" t="s">
        <v>54</v>
      </c>
      <c r="C16" s="46" t="s">
        <v>33</v>
      </c>
      <c r="D16" s="126" t="s">
        <v>198</v>
      </c>
      <c r="E16" s="126" t="s">
        <v>199</v>
      </c>
      <c r="F16" s="56">
        <v>1240000060</v>
      </c>
      <c r="G16" s="58">
        <v>244</v>
      </c>
      <c r="H16" s="46">
        <v>100000</v>
      </c>
      <c r="I16" s="46">
        <v>100000</v>
      </c>
      <c r="J16" s="46">
        <v>100000</v>
      </c>
      <c r="K16" s="47">
        <f t="shared" si="0"/>
        <v>300000</v>
      </c>
      <c r="L16" s="275" t="s">
        <v>124</v>
      </c>
    </row>
    <row r="17" spans="1:12" ht="30">
      <c r="A17" s="281" t="s">
        <v>122</v>
      </c>
      <c r="B17" s="277" t="s">
        <v>54</v>
      </c>
      <c r="C17" s="46" t="s">
        <v>33</v>
      </c>
      <c r="D17" s="126" t="s">
        <v>198</v>
      </c>
      <c r="E17" s="126" t="s">
        <v>199</v>
      </c>
      <c r="F17" s="56">
        <v>1240000070</v>
      </c>
      <c r="G17" s="58">
        <v>244</v>
      </c>
      <c r="H17" s="46">
        <v>28789380</v>
      </c>
      <c r="I17" s="46">
        <v>28789380</v>
      </c>
      <c r="J17" s="46">
        <v>28789380</v>
      </c>
      <c r="K17" s="47">
        <f t="shared" si="0"/>
        <v>86368140</v>
      </c>
      <c r="L17" s="275" t="s">
        <v>123</v>
      </c>
    </row>
    <row r="18" spans="1:12" ht="60">
      <c r="A18" s="281" t="s">
        <v>361</v>
      </c>
      <c r="B18" s="277" t="s">
        <v>54</v>
      </c>
      <c r="C18" s="46" t="s">
        <v>33</v>
      </c>
      <c r="D18" s="126" t="s">
        <v>198</v>
      </c>
      <c r="E18" s="126" t="s">
        <v>199</v>
      </c>
      <c r="F18" s="56" t="s">
        <v>362</v>
      </c>
      <c r="G18" s="58">
        <v>812</v>
      </c>
      <c r="H18" s="46">
        <v>304776</v>
      </c>
      <c r="I18" s="46">
        <v>0</v>
      </c>
      <c r="J18" s="46">
        <v>0</v>
      </c>
      <c r="K18" s="47">
        <f t="shared" ref="K18" si="3">SUM(H18:J18)</f>
        <v>304776</v>
      </c>
      <c r="L18" s="275" t="s">
        <v>124</v>
      </c>
    </row>
    <row r="19" spans="1:12" ht="45">
      <c r="A19" s="281" t="s">
        <v>363</v>
      </c>
      <c r="B19" s="277" t="s">
        <v>54</v>
      </c>
      <c r="C19" s="46" t="s">
        <v>33</v>
      </c>
      <c r="D19" s="126" t="s">
        <v>198</v>
      </c>
      <c r="E19" s="126" t="s">
        <v>199</v>
      </c>
      <c r="F19" s="56" t="s">
        <v>364</v>
      </c>
      <c r="G19" s="58">
        <v>244</v>
      </c>
      <c r="H19" s="46">
        <v>152387</v>
      </c>
      <c r="I19" s="46">
        <v>0</v>
      </c>
      <c r="J19" s="46">
        <v>0</v>
      </c>
      <c r="K19" s="47">
        <f t="shared" ref="K19" si="4">SUM(H19:J19)</f>
        <v>152387</v>
      </c>
      <c r="L19" s="275" t="s">
        <v>124</v>
      </c>
    </row>
    <row r="20" spans="1:12">
      <c r="A20" s="73" t="s">
        <v>136</v>
      </c>
      <c r="B20" s="72"/>
      <c r="C20" s="46"/>
      <c r="D20" s="46"/>
      <c r="E20" s="46"/>
      <c r="F20" s="57"/>
      <c r="G20" s="58"/>
      <c r="H20" s="45">
        <f>H22+H23</f>
        <v>94847274.289999992</v>
      </c>
      <c r="I20" s="45">
        <f t="shared" ref="I20:K20" si="5">I22+I23</f>
        <v>90351117</v>
      </c>
      <c r="J20" s="45">
        <f t="shared" si="5"/>
        <v>90351117</v>
      </c>
      <c r="K20" s="45">
        <f t="shared" si="5"/>
        <v>275549508.28999996</v>
      </c>
      <c r="L20" s="45" t="str">
        <f t="shared" ref="L20" si="6">L22</f>
        <v>Х</v>
      </c>
    </row>
    <row r="21" spans="1:12">
      <c r="A21" s="265" t="s">
        <v>137</v>
      </c>
      <c r="B21" s="254"/>
      <c r="C21" s="46"/>
      <c r="D21" s="46"/>
      <c r="E21" s="46"/>
      <c r="F21" s="57"/>
      <c r="G21" s="58"/>
      <c r="H21" s="46"/>
      <c r="I21" s="46"/>
      <c r="J21" s="46"/>
      <c r="K21" s="46"/>
      <c r="L21" s="254"/>
    </row>
    <row r="22" spans="1:12" ht="30">
      <c r="A22" s="265" t="s">
        <v>138</v>
      </c>
      <c r="B22" s="254" t="s">
        <v>54</v>
      </c>
      <c r="C22" s="44"/>
      <c r="D22" s="44"/>
      <c r="E22" s="44"/>
      <c r="F22" s="44"/>
      <c r="G22" s="44"/>
      <c r="H22" s="46">
        <f>SUM(H9:H13,H15:H19)</f>
        <v>93347274.289999992</v>
      </c>
      <c r="I22" s="46">
        <f t="shared" ref="I22:K22" si="7">SUM(I9:I13,I15:I19)</f>
        <v>90351117</v>
      </c>
      <c r="J22" s="46">
        <f t="shared" si="7"/>
        <v>90351117</v>
      </c>
      <c r="K22" s="46">
        <f t="shared" si="7"/>
        <v>274049508.28999996</v>
      </c>
      <c r="L22" s="254" t="s">
        <v>5</v>
      </c>
    </row>
    <row r="23" spans="1:12" ht="45">
      <c r="A23" s="265" t="s">
        <v>305</v>
      </c>
      <c r="B23" s="254" t="s">
        <v>304</v>
      </c>
      <c r="C23" s="44"/>
      <c r="D23" s="44"/>
      <c r="E23" s="44"/>
      <c r="F23" s="44"/>
      <c r="G23" s="44"/>
      <c r="H23" s="46">
        <f>H14</f>
        <v>1500000</v>
      </c>
      <c r="I23" s="46">
        <f t="shared" ref="I23:K23" si="8">I14</f>
        <v>0</v>
      </c>
      <c r="J23" s="46">
        <f t="shared" si="8"/>
        <v>0</v>
      </c>
      <c r="K23" s="46">
        <f t="shared" si="8"/>
        <v>1500000</v>
      </c>
      <c r="L23" s="254" t="s">
        <v>5</v>
      </c>
    </row>
    <row r="24" spans="1:12" s="259" customFormat="1" ht="12" customHeight="1">
      <c r="B24" s="35"/>
      <c r="C24" s="49"/>
      <c r="D24" s="49"/>
      <c r="E24" s="49"/>
      <c r="F24" s="49"/>
      <c r="G24" s="49"/>
      <c r="H24" s="51"/>
      <c r="I24" s="51"/>
      <c r="L24" s="50"/>
    </row>
    <row r="25" spans="1:12" s="259" customFormat="1" ht="38.25" customHeight="1">
      <c r="A25" s="374" t="s">
        <v>14</v>
      </c>
      <c r="B25" s="375"/>
      <c r="C25" s="375"/>
      <c r="D25" s="375"/>
      <c r="E25" s="375"/>
      <c r="F25" s="375"/>
      <c r="G25" s="54"/>
      <c r="H25" s="55"/>
      <c r="I25" s="375" t="s">
        <v>13</v>
      </c>
      <c r="J25" s="375"/>
      <c r="L25" s="50"/>
    </row>
  </sheetData>
  <mergeCells count="14">
    <mergeCell ref="J1:L1"/>
    <mergeCell ref="A25:F25"/>
    <mergeCell ref="I25:J25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90" t="s">
        <v>82</v>
      </c>
      <c r="G1" s="290"/>
      <c r="H1" s="290"/>
      <c r="I1" s="290"/>
    </row>
    <row r="4" spans="1:9" ht="46.5" customHeight="1">
      <c r="A4" s="291" t="s">
        <v>321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229</v>
      </c>
      <c r="C7" s="118" t="s">
        <v>12</v>
      </c>
      <c r="D7" s="24" t="s">
        <v>233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249</v>
      </c>
      <c r="C8" s="118" t="s">
        <v>230</v>
      </c>
      <c r="D8" s="118" t="s">
        <v>231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71" t="s">
        <v>350</v>
      </c>
      <c r="K1" s="372"/>
      <c r="L1" s="372"/>
    </row>
    <row r="2" spans="1:12" ht="66.75" customHeight="1">
      <c r="I2" s="255"/>
      <c r="J2" s="378" t="s">
        <v>84</v>
      </c>
      <c r="K2" s="378"/>
      <c r="L2" s="378"/>
    </row>
    <row r="3" spans="1:12" ht="68.25" customHeight="1">
      <c r="A3" s="329" t="s">
        <v>120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205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348</v>
      </c>
    </row>
    <row r="10" spans="1:12" ht="45">
      <c r="A10" s="273" t="s">
        <v>347</v>
      </c>
      <c r="B10" s="269" t="s">
        <v>54</v>
      </c>
      <c r="C10" s="46" t="s">
        <v>33</v>
      </c>
      <c r="D10" s="126" t="s">
        <v>195</v>
      </c>
      <c r="E10" s="126" t="s">
        <v>205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348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205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284</v>
      </c>
    </row>
    <row r="12" spans="1:12" ht="30">
      <c r="A12" s="265" t="s">
        <v>286</v>
      </c>
      <c r="B12" s="260" t="s">
        <v>54</v>
      </c>
      <c r="C12" s="46" t="s">
        <v>33</v>
      </c>
      <c r="D12" s="126" t="s">
        <v>195</v>
      </c>
      <c r="E12" s="126" t="s">
        <v>205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287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80" t="s">
        <v>14</v>
      </c>
      <c r="B17" s="381"/>
      <c r="C17" s="381"/>
      <c r="D17" s="381"/>
      <c r="E17" s="381"/>
      <c r="F17" s="381"/>
      <c r="G17" s="266"/>
      <c r="H17" s="266"/>
      <c r="I17" s="381" t="s">
        <v>13</v>
      </c>
      <c r="J17" s="381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90" t="s">
        <v>93</v>
      </c>
      <c r="G1" s="290"/>
      <c r="H1" s="290"/>
      <c r="I1" s="290"/>
    </row>
    <row r="4" spans="1:9" ht="31.5" customHeight="1">
      <c r="A4" s="291" t="s">
        <v>322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232</v>
      </c>
      <c r="C7" s="118" t="s">
        <v>12</v>
      </c>
      <c r="D7" s="118" t="s">
        <v>231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303</v>
      </c>
      <c r="C8" s="240" t="s">
        <v>12</v>
      </c>
      <c r="D8" s="240" t="s">
        <v>231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91" t="s">
        <v>260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ht="15" customHeight="1">
      <c r="A2" s="347" t="s">
        <v>155</v>
      </c>
      <c r="B2" s="347" t="s">
        <v>156</v>
      </c>
      <c r="C2" s="393" t="s">
        <v>0</v>
      </c>
      <c r="D2" s="393"/>
      <c r="E2" s="393"/>
      <c r="F2" s="393"/>
      <c r="G2" s="393"/>
      <c r="H2" s="392" t="s">
        <v>256</v>
      </c>
      <c r="I2" s="392"/>
      <c r="J2" s="392"/>
      <c r="K2" s="392"/>
      <c r="L2" s="392"/>
    </row>
    <row r="3" spans="1:12" ht="15" customHeight="1">
      <c r="A3" s="347"/>
      <c r="B3" s="347"/>
      <c r="C3" s="393"/>
      <c r="D3" s="393"/>
      <c r="E3" s="393"/>
      <c r="F3" s="393"/>
      <c r="G3" s="393"/>
      <c r="H3" s="392"/>
      <c r="I3" s="392"/>
      <c r="J3" s="392"/>
      <c r="K3" s="392"/>
      <c r="L3" s="392"/>
    </row>
    <row r="4" spans="1:12" ht="15" customHeight="1">
      <c r="A4" s="347"/>
      <c r="B4" s="347"/>
      <c r="C4" s="393"/>
      <c r="D4" s="393"/>
      <c r="E4" s="393"/>
      <c r="F4" s="393"/>
      <c r="G4" s="393"/>
      <c r="H4" s="392" t="s">
        <v>251</v>
      </c>
      <c r="I4" s="392" t="s">
        <v>252</v>
      </c>
      <c r="J4" s="392" t="s">
        <v>253</v>
      </c>
      <c r="K4" s="392" t="s">
        <v>254</v>
      </c>
      <c r="L4" s="392" t="s">
        <v>255</v>
      </c>
    </row>
    <row r="5" spans="1:12">
      <c r="A5" s="347"/>
      <c r="B5" s="347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92"/>
      <c r="I5" s="392"/>
      <c r="J5" s="392"/>
      <c r="K5" s="392"/>
      <c r="L5" s="392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507804043.11000001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10.ПП1.Дороги.2.Мер.'!H22</f>
        <v>268064718.81999999</v>
      </c>
    </row>
    <row r="8" spans="1:12" ht="74.25" customHeight="1">
      <c r="A8" s="347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47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47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47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4929150</v>
      </c>
    </row>
    <row r="12" spans="1:12">
      <c r="A12" s="347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47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4929150</v>
      </c>
    </row>
    <row r="14" spans="1:12" ht="30">
      <c r="A14" s="347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82" t="s">
        <v>257</v>
      </c>
      <c r="I14" s="383"/>
      <c r="J14" s="383"/>
      <c r="K14" s="384"/>
      <c r="L14" s="40">
        <f>L16</f>
        <v>65500000</v>
      </c>
    </row>
    <row r="15" spans="1:12">
      <c r="A15" s="347"/>
      <c r="B15" s="94" t="s">
        <v>158</v>
      </c>
      <c r="C15" s="95"/>
      <c r="D15" s="97"/>
      <c r="E15" s="97"/>
      <c r="F15" s="97"/>
      <c r="G15" s="97"/>
      <c r="H15" s="385"/>
      <c r="I15" s="386"/>
      <c r="J15" s="386"/>
      <c r="K15" s="387"/>
      <c r="L15" s="96"/>
    </row>
    <row r="16" spans="1:12">
      <c r="A16" s="347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88"/>
      <c r="I16" s="389"/>
      <c r="J16" s="389"/>
      <c r="K16" s="390"/>
      <c r="L16" s="96">
        <f>'ПР3. 10.ПП1.Дороги.2.Мер.'!H17</f>
        <v>65500000</v>
      </c>
    </row>
    <row r="17" spans="1:12">
      <c r="A17" s="347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82" t="s">
        <v>257</v>
      </c>
      <c r="I17" s="383"/>
      <c r="J17" s="383"/>
      <c r="K17" s="384"/>
      <c r="L17" s="40" t="e">
        <f>L19</f>
        <v>#REF!</v>
      </c>
    </row>
    <row r="18" spans="1:12">
      <c r="A18" s="347"/>
      <c r="B18" s="94" t="s">
        <v>158</v>
      </c>
      <c r="C18" s="95"/>
      <c r="D18" s="97"/>
      <c r="E18" s="97"/>
      <c r="F18" s="97"/>
      <c r="G18" s="97"/>
      <c r="H18" s="385"/>
      <c r="I18" s="386"/>
      <c r="J18" s="386"/>
      <c r="K18" s="387"/>
      <c r="L18" s="96"/>
    </row>
    <row r="19" spans="1:12">
      <c r="A19" s="347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88"/>
      <c r="I19" s="389"/>
      <c r="J19" s="389"/>
      <c r="K19" s="390"/>
      <c r="L19" s="96" t="e">
        <f>'ПР3. 10.ПП1.Дороги.2.Мер.'!#REF!</f>
        <v>#REF!</v>
      </c>
    </row>
    <row r="20" spans="1:12">
      <c r="A20" s="347" t="s">
        <v>109</v>
      </c>
      <c r="B20" s="153" t="e">
        <f>'ПР3. 10.ПП1.Дороги.2.Мер.'!#REF!</f>
        <v>#REF!</v>
      </c>
      <c r="C20" s="63" t="s">
        <v>124</v>
      </c>
      <c r="D20" s="63" t="s">
        <v>124</v>
      </c>
      <c r="E20" s="63" t="s">
        <v>124</v>
      </c>
      <c r="F20" s="67" t="e">
        <f>'ПР3. 10.ПП1.Дороги.2.Мер.'!#REF!</f>
        <v>#REF!</v>
      </c>
      <c r="G20" s="63" t="s">
        <v>124</v>
      </c>
      <c r="H20" s="382" t="s">
        <v>257</v>
      </c>
      <c r="I20" s="383"/>
      <c r="J20" s="383"/>
      <c r="K20" s="384"/>
      <c r="L20" s="40" t="e">
        <f>L22</f>
        <v>#REF!</v>
      </c>
    </row>
    <row r="21" spans="1:12">
      <c r="A21" s="347"/>
      <c r="B21" s="94" t="s">
        <v>158</v>
      </c>
      <c r="C21" s="95"/>
      <c r="D21" s="97"/>
      <c r="E21" s="97"/>
      <c r="F21" s="97"/>
      <c r="G21" s="97"/>
      <c r="H21" s="385"/>
      <c r="I21" s="386"/>
      <c r="J21" s="386"/>
      <c r="K21" s="387"/>
      <c r="L21" s="96"/>
    </row>
    <row r="22" spans="1:12">
      <c r="A22" s="347"/>
      <c r="B22" s="94" t="s">
        <v>54</v>
      </c>
      <c r="C22" s="95" t="e">
        <f>'ПР3. 10.ПП1.Дороги.2.Мер.'!#REF!</f>
        <v>#REF!</v>
      </c>
      <c r="D22" s="95" t="e">
        <f>'ПР3. 10.ПП1.Дороги.2.Мер.'!#REF!</f>
        <v>#REF!</v>
      </c>
      <c r="E22" s="95" t="e">
        <f>'ПР3. 10.ПП1.Дороги.2.Мер.'!#REF!</f>
        <v>#REF!</v>
      </c>
      <c r="F22" s="95" t="e">
        <f>'ПР3. 10.ПП1.Дороги.2.Мер.'!#REF!</f>
        <v>#REF!</v>
      </c>
      <c r="G22" s="95" t="e">
        <f>'ПР3. 10.ПП1.Дороги.2.Мер.'!#REF!</f>
        <v>#REF!</v>
      </c>
      <c r="H22" s="388"/>
      <c r="I22" s="389"/>
      <c r="J22" s="389"/>
      <c r="K22" s="390"/>
      <c r="L22" s="96" t="e">
        <f>'ПР3. 10.ПП1.Дороги.2.Мер.'!#REF!</f>
        <v>#REF!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13.ПП2.БДД.2.Мер.'!H16</f>
        <v>1736050</v>
      </c>
    </row>
    <row r="24" spans="1:12" ht="45">
      <c r="A24" s="347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47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47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47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47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47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47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47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47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47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47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47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47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47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47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19.ПП4.Благ.2.Мер.'!H20</f>
        <v>94847274.289999992</v>
      </c>
    </row>
    <row r="41" spans="1:12" ht="15" customHeight="1">
      <c r="A41" s="347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48898860.289999999</v>
      </c>
    </row>
    <row r="42" spans="1:12" s="98" customFormat="1" ht="12.75" customHeight="1">
      <c r="A42" s="347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47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20253994.289999999</v>
      </c>
    </row>
    <row r="44" spans="1:12" s="98" customFormat="1" ht="12.75" customHeight="1">
      <c r="A44" s="347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47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47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47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47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47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47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47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47" t="s">
        <v>110</v>
      </c>
      <c r="B52" s="153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47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47"/>
      <c r="B54" s="94" t="s">
        <v>54</v>
      </c>
      <c r="C54" s="96" t="str">
        <f>'ПР4. 19.ПП4.Благ.2.Мер.'!C16</f>
        <v>009</v>
      </c>
      <c r="D54" s="96" t="str">
        <f>'ПР4. 19.ПП4.Благ.2.Мер.'!D16</f>
        <v>05</v>
      </c>
      <c r="E54" s="96" t="str">
        <f>'ПР4. 19.ПП4.Благ.2.Мер.'!E16</f>
        <v>03</v>
      </c>
      <c r="F54" s="95">
        <f>'ПР4. 19.ПП4.Благ.2.Мер.'!F16</f>
        <v>1240000060</v>
      </c>
      <c r="G54" s="95">
        <f>'ПР4. 19.ПП4.Благ.2.Мер.'!G16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19.ПП4.Благ.2.Мер.'!H16</f>
        <v>100000</v>
      </c>
    </row>
    <row r="55" spans="1:13">
      <c r="A55" s="347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47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47"/>
      <c r="B57" s="94" t="s">
        <v>54</v>
      </c>
      <c r="C57" s="96" t="str">
        <f>'ПР4. 19.ПП4.Благ.2.Мер.'!C17</f>
        <v>009</v>
      </c>
      <c r="D57" s="96" t="str">
        <f>'ПР4. 19.ПП4.Благ.2.Мер.'!D17</f>
        <v>05</v>
      </c>
      <c r="E57" s="96" t="str">
        <f>'ПР4. 19.ПП4.Благ.2.Мер.'!E17</f>
        <v>03</v>
      </c>
      <c r="F57" s="67">
        <f>'ПР4. 19.ПП4.Благ.2.Мер.'!F17</f>
        <v>1240000070</v>
      </c>
      <c r="G57" s="95">
        <f>'ПР4. 19.ПП4.Благ.2.Мер.'!G17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19.ПП4.Благ.2.Мер.'!H17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90" t="s">
        <v>161</v>
      </c>
      <c r="P1" s="290"/>
      <c r="Q1" s="290"/>
      <c r="R1" s="290"/>
    </row>
    <row r="4" spans="1:18" ht="37.5" customHeight="1">
      <c r="A4" s="291" t="s">
        <v>176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92" t="s">
        <v>162</v>
      </c>
      <c r="R5" s="292"/>
    </row>
    <row r="6" spans="1:18" ht="51" customHeight="1">
      <c r="A6" s="288" t="s">
        <v>9</v>
      </c>
      <c r="B6" s="288" t="s">
        <v>35</v>
      </c>
      <c r="C6" s="288" t="s">
        <v>163</v>
      </c>
      <c r="D6" s="288" t="s">
        <v>164</v>
      </c>
      <c r="E6" s="288" t="s">
        <v>175</v>
      </c>
      <c r="F6" s="288" t="s">
        <v>165</v>
      </c>
      <c r="G6" s="288"/>
      <c r="H6" s="288" t="s">
        <v>177</v>
      </c>
      <c r="I6" s="288"/>
      <c r="J6" s="288"/>
      <c r="K6" s="288"/>
      <c r="L6" s="288"/>
      <c r="M6" s="288"/>
      <c r="N6" s="288"/>
      <c r="O6" s="288" t="s">
        <v>181</v>
      </c>
      <c r="P6" s="288"/>
      <c r="Q6" s="288"/>
      <c r="R6" s="288"/>
    </row>
    <row r="7" spans="1:18" ht="77.25" customHeight="1">
      <c r="A7" s="288"/>
      <c r="B7" s="288"/>
      <c r="C7" s="288"/>
      <c r="D7" s="288"/>
      <c r="E7" s="288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Отч.7'!K43+'06. Пр.1 Распределение. Отч.7'!L43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Отч.7'!Q43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9" t="s">
        <v>174</v>
      </c>
      <c r="C27" s="289"/>
      <c r="D27" s="289"/>
      <c r="E27" s="289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90" t="s">
        <v>127</v>
      </c>
      <c r="H1" s="290"/>
      <c r="I1" s="290"/>
      <c r="J1" s="290"/>
    </row>
    <row r="4" spans="1:10">
      <c r="A4" s="291" t="s">
        <v>19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282</v>
      </c>
    </row>
    <row r="6" spans="1:10" ht="30.75" customHeight="1">
      <c r="A6" s="16" t="s">
        <v>21</v>
      </c>
      <c r="B6" s="298" t="s">
        <v>89</v>
      </c>
      <c r="C6" s="299"/>
      <c r="D6" s="299"/>
      <c r="E6" s="299"/>
      <c r="F6" s="299"/>
      <c r="G6" s="299"/>
      <c r="H6" s="299"/>
      <c r="I6" s="299"/>
      <c r="J6" s="300"/>
    </row>
    <row r="7" spans="1:10" ht="66" customHeight="1">
      <c r="A7" s="294"/>
      <c r="B7" s="296" t="s">
        <v>101</v>
      </c>
      <c r="C7" s="31" t="s">
        <v>12</v>
      </c>
      <c r="D7" s="149" t="s">
        <v>5</v>
      </c>
      <c r="E7" s="294" t="s">
        <v>332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5"/>
      <c r="B8" s="297"/>
      <c r="C8" s="31" t="s">
        <v>68</v>
      </c>
      <c r="D8" s="149" t="s">
        <v>5</v>
      </c>
      <c r="E8" s="295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250</v>
      </c>
      <c r="C9" s="149" t="s">
        <v>12</v>
      </c>
      <c r="D9" s="150" t="s">
        <v>5</v>
      </c>
      <c r="E9" s="4" t="s">
        <v>231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8" t="s">
        <v>103</v>
      </c>
      <c r="C10" s="299"/>
      <c r="D10" s="299"/>
      <c r="E10" s="299"/>
      <c r="F10" s="299"/>
      <c r="G10" s="299"/>
      <c r="H10" s="299"/>
      <c r="I10" s="299"/>
      <c r="J10" s="300"/>
    </row>
    <row r="11" spans="1:10">
      <c r="A11" s="26" t="s">
        <v>22</v>
      </c>
      <c r="B11" s="301" t="s">
        <v>76</v>
      </c>
      <c r="C11" s="302"/>
      <c r="D11" s="302"/>
      <c r="E11" s="302"/>
      <c r="F11" s="302"/>
      <c r="G11" s="302"/>
      <c r="H11" s="302"/>
      <c r="I11" s="302"/>
      <c r="J11" s="303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8" t="s">
        <v>104</v>
      </c>
      <c r="C14" s="299"/>
      <c r="D14" s="299"/>
      <c r="E14" s="299"/>
      <c r="F14" s="299"/>
      <c r="G14" s="299"/>
      <c r="H14" s="299"/>
      <c r="I14" s="299"/>
      <c r="J14" s="300"/>
    </row>
    <row r="15" spans="1:10" s="146" customFormat="1">
      <c r="A15" s="145" t="s">
        <v>24</v>
      </c>
      <c r="B15" s="301" t="s">
        <v>80</v>
      </c>
      <c r="C15" s="302"/>
      <c r="D15" s="302"/>
      <c r="E15" s="302"/>
      <c r="F15" s="302"/>
      <c r="G15" s="302"/>
      <c r="H15" s="302"/>
      <c r="I15" s="302"/>
      <c r="J15" s="303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301" t="s">
        <v>105</v>
      </c>
      <c r="C18" s="302"/>
      <c r="D18" s="302"/>
      <c r="E18" s="302"/>
      <c r="F18" s="302"/>
      <c r="G18" s="302"/>
      <c r="H18" s="302"/>
      <c r="I18" s="302"/>
      <c r="J18" s="303"/>
    </row>
    <row r="19" spans="1:10">
      <c r="A19" s="26" t="s">
        <v>32</v>
      </c>
      <c r="B19" s="301" t="s">
        <v>81</v>
      </c>
      <c r="C19" s="302"/>
      <c r="D19" s="302"/>
      <c r="E19" s="302"/>
      <c r="F19" s="302"/>
      <c r="G19" s="302"/>
      <c r="H19" s="302"/>
      <c r="I19" s="302"/>
      <c r="J19" s="303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241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301" t="s">
        <v>106</v>
      </c>
      <c r="C22" s="302"/>
      <c r="D22" s="302"/>
      <c r="E22" s="302"/>
      <c r="F22" s="302"/>
      <c r="G22" s="302"/>
      <c r="H22" s="302"/>
      <c r="I22" s="302"/>
      <c r="J22" s="303"/>
    </row>
    <row r="23" spans="1:10">
      <c r="A23" s="26" t="s">
        <v>99</v>
      </c>
      <c r="B23" s="301" t="s">
        <v>97</v>
      </c>
      <c r="C23" s="302"/>
      <c r="D23" s="302"/>
      <c r="E23" s="302"/>
      <c r="F23" s="302"/>
      <c r="G23" s="302"/>
      <c r="H23" s="302"/>
      <c r="I23" s="302"/>
      <c r="J23" s="303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9" t="s">
        <v>14</v>
      </c>
      <c r="C27" s="289"/>
      <c r="D27" s="139"/>
      <c r="E27" s="13"/>
      <c r="F27" s="13"/>
      <c r="I27" s="293" t="s">
        <v>13</v>
      </c>
      <c r="J27" s="29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4" t="s">
        <v>126</v>
      </c>
      <c r="H1" s="304"/>
      <c r="I1" s="304"/>
      <c r="J1" s="304"/>
      <c r="K1" s="304"/>
      <c r="L1" s="304"/>
      <c r="M1" s="304"/>
      <c r="N1" s="304"/>
      <c r="O1" s="304"/>
      <c r="P1" s="304"/>
    </row>
    <row r="4" spans="1:16" ht="18" customHeight="1">
      <c r="A4" s="291" t="s">
        <v>47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</row>
    <row r="5" spans="1:16" ht="14.25" customHeight="1">
      <c r="A5" s="288" t="s">
        <v>9</v>
      </c>
      <c r="B5" s="288" t="s">
        <v>49</v>
      </c>
      <c r="C5" s="288" t="s">
        <v>10</v>
      </c>
      <c r="D5" s="294" t="s">
        <v>130</v>
      </c>
      <c r="E5" s="294" t="s">
        <v>131</v>
      </c>
      <c r="F5" s="294" t="s">
        <v>132</v>
      </c>
      <c r="G5" s="288" t="s">
        <v>34</v>
      </c>
      <c r="H5" s="288"/>
      <c r="I5" s="306" t="s">
        <v>48</v>
      </c>
      <c r="J5" s="306"/>
      <c r="K5" s="306"/>
      <c r="L5" s="306"/>
      <c r="M5" s="306"/>
      <c r="N5" s="306"/>
      <c r="O5" s="306"/>
      <c r="P5" s="306"/>
    </row>
    <row r="6" spans="1:16" ht="18.75" customHeight="1">
      <c r="A6" s="288"/>
      <c r="B6" s="288"/>
      <c r="C6" s="288"/>
      <c r="D6" s="295"/>
      <c r="E6" s="295"/>
      <c r="F6" s="295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8"/>
      <c r="B8" s="30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8"/>
      <c r="B9" s="307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9" t="s">
        <v>14</v>
      </c>
      <c r="B12" s="305"/>
      <c r="C12" s="305"/>
      <c r="D12" s="305"/>
      <c r="L12" s="293" t="s">
        <v>13</v>
      </c>
      <c r="M12" s="293"/>
      <c r="N12" s="293"/>
      <c r="O12" s="293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90" t="s">
        <v>113</v>
      </c>
      <c r="I1" s="290"/>
      <c r="J1" s="290"/>
    </row>
    <row r="4" spans="1:10" ht="37.5" customHeight="1">
      <c r="A4" s="291" t="s">
        <v>323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43.5" customHeight="1">
      <c r="A5" s="288" t="s">
        <v>9</v>
      </c>
      <c r="B5" s="288" t="s">
        <v>333</v>
      </c>
      <c r="C5" s="294" t="s">
        <v>324</v>
      </c>
      <c r="D5" s="294" t="s">
        <v>327</v>
      </c>
      <c r="E5" s="294" t="s">
        <v>235</v>
      </c>
      <c r="F5" s="294" t="s">
        <v>325</v>
      </c>
      <c r="G5" s="288" t="s">
        <v>326</v>
      </c>
      <c r="H5" s="288"/>
      <c r="I5" s="288"/>
      <c r="J5" s="288"/>
    </row>
    <row r="6" spans="1:10" ht="31.5" customHeight="1">
      <c r="A6" s="288"/>
      <c r="B6" s="288"/>
      <c r="C6" s="295"/>
      <c r="D6" s="295"/>
      <c r="E6" s="295"/>
      <c r="F6" s="295"/>
      <c r="G6" s="288"/>
      <c r="H6" s="243" t="s">
        <v>132</v>
      </c>
      <c r="I6" s="243" t="s">
        <v>192</v>
      </c>
      <c r="J6" s="243" t="s">
        <v>282</v>
      </c>
    </row>
    <row r="7" spans="1:10" ht="15">
      <c r="A7" s="308" t="s">
        <v>329</v>
      </c>
      <c r="B7" s="308"/>
      <c r="C7" s="308"/>
      <c r="D7" s="308"/>
      <c r="E7" s="308"/>
      <c r="F7" s="308"/>
      <c r="G7" s="308"/>
      <c r="H7" s="308"/>
      <c r="I7" s="308"/>
      <c r="J7" s="308"/>
    </row>
    <row r="8" spans="1:10" ht="15">
      <c r="A8" s="309" t="s">
        <v>316</v>
      </c>
      <c r="B8" s="309"/>
      <c r="C8" s="309"/>
      <c r="D8" s="309"/>
      <c r="E8" s="309"/>
      <c r="F8" s="309"/>
      <c r="G8" s="309"/>
      <c r="H8" s="309"/>
      <c r="I8" s="309"/>
      <c r="J8" s="309"/>
    </row>
    <row r="9" spans="1:10" ht="15">
      <c r="A9" s="308" t="s">
        <v>309</v>
      </c>
      <c r="B9" s="308"/>
      <c r="C9" s="308"/>
      <c r="D9" s="308"/>
      <c r="E9" s="308"/>
      <c r="F9" s="308"/>
      <c r="G9" s="308"/>
      <c r="H9" s="308"/>
      <c r="I9" s="308"/>
      <c r="J9" s="308"/>
    </row>
    <row r="10" spans="1:10" ht="15">
      <c r="A10" s="140"/>
      <c r="B10" s="140" t="s">
        <v>306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307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236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315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236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308" t="s">
        <v>308</v>
      </c>
      <c r="B23" s="308"/>
      <c r="C23" s="308"/>
      <c r="D23" s="308"/>
      <c r="E23" s="308"/>
      <c r="F23" s="308"/>
      <c r="G23" s="308"/>
      <c r="H23" s="308"/>
      <c r="I23" s="308"/>
      <c r="J23" s="308"/>
    </row>
    <row r="24" spans="1:10" ht="15">
      <c r="A24" s="140"/>
      <c r="B24" s="140" t="s">
        <v>306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310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236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331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10.ПП1.Дороги.2.Мер.'!I27</f>
        <v>0</v>
      </c>
      <c r="J29" s="246">
        <f>'ПР3. 10.ПП1.Дороги.2.Мер.'!J27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314</v>
      </c>
      <c r="C31" s="140"/>
      <c r="D31" s="245" t="s">
        <v>331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236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308" t="s">
        <v>311</v>
      </c>
      <c r="B37" s="308"/>
      <c r="C37" s="308"/>
      <c r="D37" s="308"/>
      <c r="E37" s="308"/>
      <c r="F37" s="308"/>
      <c r="G37" s="308"/>
      <c r="H37" s="308"/>
      <c r="I37" s="308"/>
      <c r="J37" s="308"/>
    </row>
    <row r="38" spans="1:10" ht="15">
      <c r="A38" s="140"/>
      <c r="B38" s="140" t="s">
        <v>306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312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236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331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10.ПП1.Дороги.2.Мер.'!I41</f>
        <v>0</v>
      </c>
      <c r="J43" s="246">
        <f>'ПР3. 10.ПП1.Дороги.2.Мер.'!J41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313</v>
      </c>
      <c r="C45" s="140"/>
      <c r="D45" s="245" t="s">
        <v>331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236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328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236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330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236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9" t="s">
        <v>14</v>
      </c>
      <c r="C65" s="289"/>
      <c r="D65" s="289"/>
      <c r="E65" s="289"/>
      <c r="F65" s="289"/>
      <c r="G65" s="289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90" t="s">
        <v>188</v>
      </c>
      <c r="M1" s="310"/>
      <c r="N1" s="310"/>
      <c r="O1" s="310"/>
      <c r="P1" s="310"/>
      <c r="Q1" s="310"/>
      <c r="R1" s="310"/>
    </row>
    <row r="2" spans="1:18" ht="39" customHeight="1">
      <c r="A2" s="311" t="s">
        <v>191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18" ht="63" customHeight="1">
      <c r="A3" s="294" t="s">
        <v>9</v>
      </c>
      <c r="B3" s="294" t="s">
        <v>17</v>
      </c>
      <c r="C3" s="294" t="s">
        <v>10</v>
      </c>
      <c r="D3" s="294" t="s">
        <v>187</v>
      </c>
      <c r="E3" s="314" t="s">
        <v>186</v>
      </c>
      <c r="F3" s="315"/>
      <c r="G3" s="316"/>
      <c r="H3" s="314" t="s">
        <v>276</v>
      </c>
      <c r="I3" s="315"/>
      <c r="J3" s="315"/>
      <c r="K3" s="315"/>
      <c r="L3" s="315"/>
      <c r="M3" s="315"/>
      <c r="N3" s="315"/>
      <c r="O3" s="316"/>
      <c r="P3" s="314" t="s">
        <v>34</v>
      </c>
      <c r="Q3" s="316"/>
      <c r="R3" s="294" t="s">
        <v>185</v>
      </c>
    </row>
    <row r="4" spans="1:18" ht="42.75" customHeight="1">
      <c r="A4" s="313"/>
      <c r="B4" s="313"/>
      <c r="C4" s="313"/>
      <c r="D4" s="313"/>
      <c r="E4" s="103">
        <v>2014</v>
      </c>
      <c r="F4" s="288">
        <v>2015</v>
      </c>
      <c r="G4" s="288"/>
      <c r="H4" s="314" t="s">
        <v>151</v>
      </c>
      <c r="I4" s="316"/>
      <c r="J4" s="314" t="s">
        <v>152</v>
      </c>
      <c r="K4" s="316"/>
      <c r="L4" s="314" t="s">
        <v>153</v>
      </c>
      <c r="M4" s="316"/>
      <c r="N4" s="314" t="s">
        <v>146</v>
      </c>
      <c r="O4" s="316"/>
      <c r="P4" s="294" t="s">
        <v>277</v>
      </c>
      <c r="Q4" s="294" t="s">
        <v>278</v>
      </c>
      <c r="R4" s="313"/>
    </row>
    <row r="5" spans="1:18">
      <c r="A5" s="295"/>
      <c r="B5" s="295"/>
      <c r="C5" s="295"/>
      <c r="D5" s="295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95"/>
      <c r="Q5" s="295"/>
      <c r="R5" s="295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4"/>
      <c r="B7" s="31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279</v>
      </c>
    </row>
    <row r="8" spans="1:18" ht="63.75" customHeight="1">
      <c r="A8" s="295"/>
      <c r="B8" s="317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279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279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279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279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279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279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279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279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279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9" t="s">
        <v>14</v>
      </c>
      <c r="C27" s="289"/>
      <c r="D27" s="13"/>
      <c r="E27" s="13"/>
      <c r="F27" s="13"/>
      <c r="G27" s="13"/>
      <c r="H27" s="13"/>
      <c r="I27" s="13"/>
      <c r="J27" s="13"/>
      <c r="K27" s="13"/>
      <c r="L27" s="318" t="s">
        <v>154</v>
      </c>
      <c r="M27" s="318"/>
      <c r="N27" s="318"/>
      <c r="O27" s="318"/>
      <c r="P27" s="318"/>
      <c r="Q27" s="318"/>
      <c r="R27" s="13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4"/>
  <sheetViews>
    <sheetView view="pageBreakPreview" topLeftCell="A77" zoomScale="85" zoomScaleNormal="100" zoomScaleSheetLayoutView="85" workbookViewId="0">
      <selection activeCell="A111" sqref="A111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28515625" style="181" bestFit="1" customWidth="1"/>
    <col min="4" max="5" width="4.7109375" style="181" bestFit="1" customWidth="1"/>
    <col min="6" max="6" width="12.710937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30" t="s">
        <v>114</v>
      </c>
      <c r="J1" s="330"/>
      <c r="K1" s="330"/>
      <c r="M1" s="182"/>
      <c r="T1" s="325" t="s">
        <v>149</v>
      </c>
      <c r="U1" s="325"/>
      <c r="V1" s="325"/>
      <c r="W1" s="325"/>
      <c r="X1" s="325"/>
    </row>
    <row r="2" spans="1:24" ht="75" customHeight="1">
      <c r="B2" s="329" t="s">
        <v>189</v>
      </c>
      <c r="C2" s="329"/>
      <c r="D2" s="329"/>
      <c r="E2" s="329"/>
      <c r="F2" s="329"/>
      <c r="G2" s="329"/>
      <c r="H2" s="329"/>
      <c r="I2" s="329"/>
      <c r="J2" s="329"/>
      <c r="K2" s="329"/>
      <c r="L2" s="329" t="s">
        <v>180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</row>
    <row r="3" spans="1:24" ht="15" customHeight="1">
      <c r="A3" s="319" t="s">
        <v>155</v>
      </c>
      <c r="B3" s="319" t="s">
        <v>156</v>
      </c>
      <c r="C3" s="331" t="s">
        <v>0</v>
      </c>
      <c r="D3" s="331"/>
      <c r="E3" s="331"/>
      <c r="F3" s="331"/>
      <c r="G3" s="331"/>
      <c r="H3" s="326" t="s">
        <v>90</v>
      </c>
      <c r="I3" s="326"/>
      <c r="J3" s="326"/>
      <c r="K3" s="326"/>
      <c r="L3" s="319" t="s">
        <v>141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150</v>
      </c>
    </row>
    <row r="4" spans="1:24" ht="15" customHeight="1">
      <c r="A4" s="319"/>
      <c r="B4" s="319"/>
      <c r="C4" s="331"/>
      <c r="D4" s="331"/>
      <c r="E4" s="331"/>
      <c r="F4" s="331"/>
      <c r="G4" s="331"/>
      <c r="H4" s="326"/>
      <c r="I4" s="326"/>
      <c r="J4" s="326"/>
      <c r="K4" s="326"/>
      <c r="L4" s="326" t="s">
        <v>265</v>
      </c>
      <c r="M4" s="326"/>
      <c r="N4" s="319" t="s">
        <v>266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31"/>
      <c r="D5" s="331"/>
      <c r="E5" s="331"/>
      <c r="F5" s="331"/>
      <c r="G5" s="331"/>
      <c r="H5" s="326"/>
      <c r="I5" s="326"/>
      <c r="J5" s="326"/>
      <c r="K5" s="326"/>
      <c r="L5" s="326"/>
      <c r="M5" s="326"/>
      <c r="N5" s="327" t="s">
        <v>151</v>
      </c>
      <c r="O5" s="327"/>
      <c r="P5" s="327" t="s">
        <v>152</v>
      </c>
      <c r="Q5" s="327"/>
      <c r="R5" s="327" t="s">
        <v>153</v>
      </c>
      <c r="S5" s="327"/>
      <c r="T5" s="328" t="s">
        <v>146</v>
      </c>
      <c r="U5" s="328"/>
      <c r="V5" s="319"/>
      <c r="W5" s="319"/>
      <c r="X5" s="319"/>
    </row>
    <row r="6" spans="1:24" ht="30">
      <c r="A6" s="319"/>
      <c r="B6" s="319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19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H8+H46+H66+H80</f>
        <v>507804043.11000001</v>
      </c>
      <c r="I7" s="82">
        <f>I8+I46+I66+I80</f>
        <v>264373956</v>
      </c>
      <c r="J7" s="82">
        <f>J8+J46+J66+J80</f>
        <v>264373956</v>
      </c>
      <c r="K7" s="82">
        <f>K8+K46+K66+K80</f>
        <v>1036551955.11</v>
      </c>
      <c r="L7" s="82">
        <v>416864972.76999998</v>
      </c>
      <c r="M7" s="82">
        <v>414831668.69</v>
      </c>
      <c r="N7" s="185" t="e">
        <f>N8+N46+N66+N80</f>
        <v>#REF!</v>
      </c>
      <c r="O7" s="185" t="e">
        <f>O8+O46+O66+O80</f>
        <v>#REF!</v>
      </c>
      <c r="P7" s="185" t="e">
        <f>P8+P46+P66+P80</f>
        <v>#REF!</v>
      </c>
      <c r="Q7" s="185" t="e">
        <f>Q8+Q46+Q66+Q80</f>
        <v>#REF!</v>
      </c>
      <c r="R7" s="185" t="e">
        <f>R8+R46+R66+R80</f>
        <v>#REF!</v>
      </c>
      <c r="S7" s="185"/>
      <c r="T7" s="185" t="e">
        <f>T8+T46+T66+T80</f>
        <v>#REF!</v>
      </c>
      <c r="U7" s="185"/>
      <c r="V7" s="185" t="e">
        <f>V8+V46+V66+V80</f>
        <v>#REF!</v>
      </c>
      <c r="W7" s="185" t="e">
        <f>W8+W46+W66+W80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SUM(H10:H45)/2</f>
        <v>268064718.81999999</v>
      </c>
      <c r="I8" s="82">
        <f t="shared" ref="I8:J8" si="0">SUM(I13:I45)/2</f>
        <v>83496839</v>
      </c>
      <c r="J8" s="82">
        <f t="shared" si="0"/>
        <v>83496839</v>
      </c>
      <c r="K8" s="82">
        <f>SUM(K10:K45)/2</f>
        <v>435058396.82000005</v>
      </c>
      <c r="L8" s="82">
        <v>201403294.81</v>
      </c>
      <c r="M8" s="82">
        <v>201307588.09999999</v>
      </c>
      <c r="N8" s="185" t="e">
        <f>#REF!+N13+N16+N25+N28+N31+#REF!+#REF!+N37+N43+#REF!+#REF!</f>
        <v>#REF!</v>
      </c>
      <c r="O8" s="185" t="e">
        <f>#REF!+O13+O16+O25+O28+O31+#REF!+#REF!+O37+O43+#REF!+#REF!</f>
        <v>#REF!</v>
      </c>
      <c r="P8" s="185" t="e">
        <f>#REF!+P13+P16+P25+P28+P31+#REF!+#REF!+P37+P43+#REF!+#REF!</f>
        <v>#REF!</v>
      </c>
      <c r="Q8" s="185" t="e">
        <f>#REF!+Q13+Q16+Q25+Q28+Q31+#REF!+#REF!+Q37+Q43+#REF!+#REF!+#REF!</f>
        <v>#REF!</v>
      </c>
      <c r="R8" s="185" t="e">
        <f>#REF!+R13+R16+R25+R28+R31+#REF!+#REF!+R37+R43+#REF!+#REF!</f>
        <v>#REF!</v>
      </c>
      <c r="S8" s="185"/>
      <c r="T8" s="185" t="e">
        <f>#REF!+T13+T16+T25+T28+T31+#REF!+#REF!+T37+T43+#REF!+#REF!</f>
        <v>#REF!</v>
      </c>
      <c r="U8" s="185"/>
      <c r="V8" s="185" t="e">
        <f>#REF!+V13+V16+V25+V28+V31+#REF!+#REF!+V37+V43+#REF!+#REF!</f>
        <v>#REF!</v>
      </c>
      <c r="W8" s="185" t="e">
        <f>#REF!+W13+W16+W25+W28+W31+#REF!+#REF!+W37+W43+#REF!+#REF!</f>
        <v>#REF!</v>
      </c>
      <c r="X8" s="76"/>
    </row>
    <row r="9" spans="1:24" s="222" customFormat="1">
      <c r="A9" s="215"/>
      <c r="B9" s="216" t="s">
        <v>300</v>
      </c>
      <c r="C9" s="217"/>
      <c r="D9" s="217"/>
      <c r="E9" s="217"/>
      <c r="F9" s="217"/>
      <c r="G9" s="217"/>
      <c r="H9" s="248">
        <f>'ПР3. 10.ПП1.Дороги.2.Мер.'!H22</f>
        <v>268064718.81999999</v>
      </c>
      <c r="I9" s="218">
        <f>'ПР3. 10.ПП1.Дороги.2.Мер.'!I22</f>
        <v>83496839</v>
      </c>
      <c r="J9" s="218">
        <f>'ПР3. 10.ПП1.Дороги.2.Мер.'!J22</f>
        <v>83496839</v>
      </c>
      <c r="K9" s="218">
        <f>'ПР3. 10.ПП1.Дороги.2.Мер.'!K22</f>
        <v>435058396.81999999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21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84569500</v>
      </c>
      <c r="I10" s="75">
        <f t="shared" ref="I10:K10" si="1">I12</f>
        <v>0</v>
      </c>
      <c r="J10" s="75">
        <f t="shared" si="1"/>
        <v>0</v>
      </c>
      <c r="K10" s="75">
        <f t="shared" si="1"/>
        <v>84569500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84569500</v>
      </c>
      <c r="U10" s="82"/>
      <c r="V10" s="75">
        <f>V12</f>
        <v>0</v>
      </c>
      <c r="W10" s="75">
        <f>W12</f>
        <v>0</v>
      </c>
      <c r="X10" s="320"/>
    </row>
    <row r="11" spans="1:24">
      <c r="A11" s="322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20"/>
    </row>
    <row r="12" spans="1:24">
      <c r="A12" s="323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84569500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84569500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84569500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20"/>
    </row>
    <row r="13" spans="1:24" ht="74.25" customHeight="1">
      <c r="A13" s="321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20"/>
    </row>
    <row r="14" spans="1:24">
      <c r="A14" s="322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20"/>
    </row>
    <row r="15" spans="1:24">
      <c r="A15" s="323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20"/>
    </row>
    <row r="16" spans="1:24" ht="45">
      <c r="A16" s="321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22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23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21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22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23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21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22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23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21" t="s">
        <v>261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22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23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21" t="s">
        <v>262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4929150</v>
      </c>
      <c r="I28" s="75">
        <f t="shared" ref="I28:K28" si="14">I30</f>
        <v>0</v>
      </c>
      <c r="J28" s="75">
        <f t="shared" si="14"/>
        <v>0</v>
      </c>
      <c r="K28" s="75">
        <f t="shared" si="14"/>
        <v>4929150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4929150</v>
      </c>
      <c r="Q28" s="75">
        <f t="shared" si="16"/>
        <v>197523.16</v>
      </c>
      <c r="R28" s="75">
        <f t="shared" si="16"/>
        <v>4929150</v>
      </c>
      <c r="S28" s="75"/>
      <c r="T28" s="75">
        <f t="shared" si="16"/>
        <v>4929150</v>
      </c>
      <c r="U28" s="75"/>
      <c r="V28" s="75">
        <f t="shared" si="16"/>
        <v>0</v>
      </c>
      <c r="W28" s="75">
        <f t="shared" si="16"/>
        <v>0</v>
      </c>
      <c r="X28" s="320"/>
    </row>
    <row r="29" spans="1:24">
      <c r="A29" s="322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20"/>
    </row>
    <row r="30" spans="1:24">
      <c r="A30" s="323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4929150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4929150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4929150</v>
      </c>
      <c r="Q30" s="46">
        <v>197523.16</v>
      </c>
      <c r="R30" s="46">
        <f>H30</f>
        <v>4929150</v>
      </c>
      <c r="S30" s="46"/>
      <c r="T30" s="46">
        <f>H30</f>
        <v>4929150</v>
      </c>
      <c r="U30" s="46"/>
      <c r="V30" s="46">
        <v>0</v>
      </c>
      <c r="W30" s="46">
        <v>0</v>
      </c>
      <c r="X30" s="320"/>
    </row>
    <row r="31" spans="1:24" ht="30">
      <c r="A31" s="321" t="s">
        <v>263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20"/>
    </row>
    <row r="32" spans="1:24">
      <c r="A32" s="322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20"/>
    </row>
    <row r="33" spans="1:24">
      <c r="A33" s="323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20"/>
    </row>
    <row r="34" spans="1:24" ht="45">
      <c r="A34" s="321" t="s">
        <v>274</v>
      </c>
      <c r="B34" s="275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'ПР3. 10.ПП1.Дороги.2.Мер.'!F20</f>
        <v>1210075090</v>
      </c>
      <c r="G34" s="188" t="s">
        <v>124</v>
      </c>
      <c r="H34" s="75">
        <f>H36</f>
        <v>442793.82</v>
      </c>
      <c r="I34" s="75">
        <f t="shared" ref="I34:K34" si="20">I36</f>
        <v>0</v>
      </c>
      <c r="J34" s="75">
        <f t="shared" si="20"/>
        <v>0</v>
      </c>
      <c r="K34" s="75">
        <f t="shared" si="20"/>
        <v>442793.82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442793.82</v>
      </c>
      <c r="S34" s="75"/>
      <c r="T34" s="75">
        <f t="shared" ref="T34" si="23">T36</f>
        <v>442793.82</v>
      </c>
      <c r="U34" s="75"/>
      <c r="V34" s="75">
        <f t="shared" ref="V34:W34" si="24">V36</f>
        <v>0</v>
      </c>
      <c r="W34" s="75">
        <f t="shared" si="24"/>
        <v>0</v>
      </c>
      <c r="X34" s="320"/>
    </row>
    <row r="35" spans="1:24">
      <c r="A35" s="322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20"/>
    </row>
    <row r="36" spans="1:24">
      <c r="A36" s="323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1210000160</v>
      </c>
      <c r="G36" s="56">
        <f>'ПР3. 10.ПП1.Дороги.2.Мер.'!G18</f>
        <v>244</v>
      </c>
      <c r="H36" s="46">
        <f>'ПР3. 10.ПП1.Дороги.2.Мер.'!H18</f>
        <v>442793.82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442793.82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442793.82</v>
      </c>
      <c r="S36" s="46"/>
      <c r="T36" s="46">
        <f>R36</f>
        <v>442793.82</v>
      </c>
      <c r="U36" s="46"/>
      <c r="V36" s="46">
        <f>'ПР3. 10.ПП1.Дороги.2.Мер.'!I20</f>
        <v>0</v>
      </c>
      <c r="W36" s="46">
        <f>'ПР3. 10.ПП1.Дороги.2.Мер.'!J20</f>
        <v>0</v>
      </c>
      <c r="X36" s="320"/>
    </row>
    <row r="37" spans="1:24" ht="47.25" customHeight="1">
      <c r="A37" s="321" t="s">
        <v>275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 t="e">
        <f t="shared" ref="V37:W37" si="28">V39</f>
        <v>#REF!</v>
      </c>
      <c r="W37" s="75" t="e">
        <f t="shared" si="28"/>
        <v>#REF!</v>
      </c>
      <c r="X37" s="320"/>
    </row>
    <row r="38" spans="1:24">
      <c r="A38" s="322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20"/>
    </row>
    <row r="39" spans="1:24">
      <c r="A39" s="323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20"/>
    </row>
    <row r="40" spans="1:24" ht="47.25" customHeight="1">
      <c r="A40" s="321" t="s">
        <v>344</v>
      </c>
      <c r="B40" s="275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>
        <f>F42</f>
        <v>1210075090</v>
      </c>
      <c r="G40" s="188" t="s">
        <v>124</v>
      </c>
      <c r="H40" s="75">
        <f>H42</f>
        <v>13703200</v>
      </c>
      <c r="I40" s="75">
        <f t="shared" ref="I40:K40" si="29">I42</f>
        <v>0</v>
      </c>
      <c r="J40" s="75">
        <f t="shared" si="29"/>
        <v>0</v>
      </c>
      <c r="K40" s="75">
        <f t="shared" si="29"/>
        <v>13703200</v>
      </c>
      <c r="L40" s="75">
        <f>L42</f>
        <v>0</v>
      </c>
      <c r="M40" s="75">
        <f t="shared" ref="M40" si="30">M42</f>
        <v>0</v>
      </c>
      <c r="N40" s="75">
        <f>N42</f>
        <v>0</v>
      </c>
      <c r="O40" s="75">
        <f t="shared" ref="O40:R40" si="31">O42</f>
        <v>0</v>
      </c>
      <c r="P40" s="75">
        <f t="shared" si="31"/>
        <v>0</v>
      </c>
      <c r="Q40" s="75">
        <f t="shared" si="31"/>
        <v>0</v>
      </c>
      <c r="R40" s="75">
        <f t="shared" si="31"/>
        <v>20000000</v>
      </c>
      <c r="S40" s="75"/>
      <c r="T40" s="75">
        <f t="shared" ref="T40" si="32">T42</f>
        <v>13703200</v>
      </c>
      <c r="U40" s="75"/>
      <c r="V40" s="75" t="e">
        <f t="shared" ref="V40:W40" si="33">V42</f>
        <v>#REF!</v>
      </c>
      <c r="W40" s="75" t="e">
        <f t="shared" si="33"/>
        <v>#REF!</v>
      </c>
      <c r="X40" s="320"/>
    </row>
    <row r="41" spans="1:24">
      <c r="A41" s="322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320"/>
    </row>
    <row r="42" spans="1:24">
      <c r="A42" s="323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>
        <f>'ПР3. 10.ПП1.Дороги.2.Мер.'!F20</f>
        <v>1210075090</v>
      </c>
      <c r="G42" s="56">
        <f>'ПР3. 10.ПП1.Дороги.2.Мер.'!G20</f>
        <v>244</v>
      </c>
      <c r="H42" s="46">
        <f>'ПР3. 10.ПП1.Дороги.2.Мер.'!H20</f>
        <v>13703200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13703200</v>
      </c>
      <c r="L42" s="46">
        <v>0</v>
      </c>
      <c r="M42" s="46">
        <v>0</v>
      </c>
      <c r="N42" s="46">
        <v>0</v>
      </c>
      <c r="O42" s="46">
        <v>0</v>
      </c>
      <c r="P42" s="46">
        <f>N42</f>
        <v>0</v>
      </c>
      <c r="Q42" s="46">
        <v>0</v>
      </c>
      <c r="R42" s="46">
        <v>20000000</v>
      </c>
      <c r="S42" s="46"/>
      <c r="T42" s="46">
        <f>H42</f>
        <v>13703200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20"/>
    </row>
    <row r="43" spans="1:24" ht="45" customHeight="1">
      <c r="A43" s="321" t="s">
        <v>355</v>
      </c>
      <c r="B43" s="200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124</v>
      </c>
      <c r="D43" s="188" t="s">
        <v>124</v>
      </c>
      <c r="E43" s="188" t="s">
        <v>124</v>
      </c>
      <c r="F43" s="186" t="str">
        <f>F45</f>
        <v>12100S5090</v>
      </c>
      <c r="G43" s="188" t="s">
        <v>124</v>
      </c>
      <c r="H43" s="75">
        <f>H45</f>
        <v>223236</v>
      </c>
      <c r="I43" s="75">
        <f t="shared" ref="I43:K43" si="34">I45</f>
        <v>0</v>
      </c>
      <c r="J43" s="75">
        <f t="shared" si="34"/>
        <v>0</v>
      </c>
      <c r="K43" s="75">
        <f t="shared" si="34"/>
        <v>223236</v>
      </c>
      <c r="L43" s="75">
        <f>L45</f>
        <v>0</v>
      </c>
      <c r="M43" s="75">
        <f t="shared" ref="M43:W43" si="35">M45</f>
        <v>0</v>
      </c>
      <c r="N43" s="75">
        <f t="shared" si="35"/>
        <v>0</v>
      </c>
      <c r="O43" s="75">
        <f t="shared" si="35"/>
        <v>0</v>
      </c>
      <c r="P43" s="75">
        <f>P45</f>
        <v>0</v>
      </c>
      <c r="Q43" s="75">
        <f>Q45</f>
        <v>0</v>
      </c>
      <c r="R43" s="75">
        <f>R45</f>
        <v>338289</v>
      </c>
      <c r="S43" s="75"/>
      <c r="T43" s="75">
        <f>T45</f>
        <v>223236</v>
      </c>
      <c r="U43" s="75"/>
      <c r="V43" s="75" t="e">
        <f t="shared" si="35"/>
        <v>#REF!</v>
      </c>
      <c r="W43" s="75" t="e">
        <f t="shared" si="35"/>
        <v>#REF!</v>
      </c>
      <c r="X43" s="320"/>
    </row>
    <row r="44" spans="1:24">
      <c r="A44" s="322"/>
      <c r="B44" s="157" t="s">
        <v>158</v>
      </c>
      <c r="C44" s="56"/>
      <c r="D44" s="187"/>
      <c r="E44" s="187"/>
      <c r="F44" s="187"/>
      <c r="G44" s="187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75"/>
      <c r="V44" s="75"/>
      <c r="W44" s="75"/>
      <c r="X44" s="320"/>
    </row>
    <row r="45" spans="1:24">
      <c r="A45" s="323"/>
      <c r="B45" s="157" t="s">
        <v>54</v>
      </c>
      <c r="C45" s="56" t="str">
        <f>'ПР3. 10.ПП1.Дороги.2.Мер.'!C21</f>
        <v>009</v>
      </c>
      <c r="D45" s="56" t="str">
        <f>'ПР3. 10.ПП1.Дороги.2.Мер.'!D21</f>
        <v>04</v>
      </c>
      <c r="E45" s="56" t="str">
        <f>'ПР3. 10.ПП1.Дороги.2.Мер.'!E21</f>
        <v>09</v>
      </c>
      <c r="F45" s="56" t="str">
        <f>'ПР3. 10.ПП1.Дороги.2.Мер.'!F21</f>
        <v>12100S5090</v>
      </c>
      <c r="G45" s="56" t="str">
        <f>'ПР3. 10.ПП1.Дороги.2.Мер.'!G21</f>
        <v>244</v>
      </c>
      <c r="H45" s="46">
        <f>'ПР3. 10.ПП1.Дороги.2.Мер.'!H21</f>
        <v>223236</v>
      </c>
      <c r="I45" s="46">
        <f>'ПР3. 10.ПП1.Дороги.2.Мер.'!I21</f>
        <v>0</v>
      </c>
      <c r="J45" s="46">
        <f>'ПР3. 10.ПП1.Дороги.2.Мер.'!J21</f>
        <v>0</v>
      </c>
      <c r="K45" s="46">
        <f>'ПР3. 10.ПП1.Дороги.2.Мер.'!K21</f>
        <v>223236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338289</v>
      </c>
      <c r="S45" s="46"/>
      <c r="T45" s="46">
        <f>H45</f>
        <v>223236</v>
      </c>
      <c r="U45" s="46"/>
      <c r="V45" s="46" t="e">
        <f>'ПР3. 10.ПП1.Дороги.2.Мер.'!#REF!</f>
        <v>#REF!</v>
      </c>
      <c r="W45" s="46" t="e">
        <f>'ПР3. 10.ПП1.Дороги.2.Мер.'!#REF!</f>
        <v>#REF!</v>
      </c>
      <c r="X45" s="320"/>
    </row>
    <row r="46" spans="1:24" ht="28.5">
      <c r="A46" s="72" t="s">
        <v>7</v>
      </c>
      <c r="B46" s="72" t="s">
        <v>73</v>
      </c>
      <c r="C46" s="183" t="s">
        <v>5</v>
      </c>
      <c r="D46" s="183" t="str">
        <f>C46</f>
        <v>Х</v>
      </c>
      <c r="E46" s="183" t="str">
        <f>D46</f>
        <v>Х</v>
      </c>
      <c r="F46" s="183">
        <v>1220000000</v>
      </c>
      <c r="G46" s="183" t="s">
        <v>124</v>
      </c>
      <c r="H46" s="82">
        <f>SUM(H48:H65)/2</f>
        <v>1736050</v>
      </c>
      <c r="I46" s="82">
        <f t="shared" ref="I46:W46" si="36">SUM(I48:I65)/2</f>
        <v>1370000</v>
      </c>
      <c r="J46" s="82">
        <f t="shared" si="36"/>
        <v>1370000</v>
      </c>
      <c r="K46" s="82">
        <f t="shared" si="36"/>
        <v>4476050</v>
      </c>
      <c r="L46" s="82">
        <f t="shared" si="36"/>
        <v>472000</v>
      </c>
      <c r="M46" s="82">
        <f t="shared" si="36"/>
        <v>376080</v>
      </c>
      <c r="N46" s="82">
        <f t="shared" si="36"/>
        <v>920000</v>
      </c>
      <c r="O46" s="82">
        <f t="shared" si="36"/>
        <v>914700</v>
      </c>
      <c r="P46" s="82">
        <f t="shared" si="36"/>
        <v>955000</v>
      </c>
      <c r="Q46" s="82">
        <f t="shared" si="36"/>
        <v>931980</v>
      </c>
      <c r="R46" s="82">
        <f t="shared" si="36"/>
        <v>1290000</v>
      </c>
      <c r="S46" s="82">
        <f t="shared" si="36"/>
        <v>0</v>
      </c>
      <c r="T46" s="82">
        <f t="shared" si="36"/>
        <v>1736050</v>
      </c>
      <c r="U46" s="82">
        <f t="shared" si="36"/>
        <v>0</v>
      </c>
      <c r="V46" s="82" t="e">
        <f t="shared" si="36"/>
        <v>#REF!</v>
      </c>
      <c r="W46" s="82" t="e">
        <f t="shared" si="36"/>
        <v>#REF!</v>
      </c>
      <c r="X46" s="320"/>
    </row>
    <row r="47" spans="1:24" s="226" customFormat="1">
      <c r="A47" s="223"/>
      <c r="B47" s="224" t="s">
        <v>301</v>
      </c>
      <c r="C47" s="225"/>
      <c r="D47" s="225"/>
      <c r="E47" s="225"/>
      <c r="F47" s="225"/>
      <c r="G47" s="225"/>
      <c r="H47" s="218">
        <f>'ПР5. 13.ПП2.БДД.2.Мер.'!H16</f>
        <v>1736050</v>
      </c>
      <c r="I47" s="218">
        <f>'ПР5. 13.ПП2.БДД.2.Мер.'!I16</f>
        <v>1370000</v>
      </c>
      <c r="J47" s="218">
        <f>'ПР5. 13.ПП2.БДД.2.Мер.'!J16</f>
        <v>1370000</v>
      </c>
      <c r="K47" s="218">
        <f>'ПР5. 13.ПП2.БДД.2.Мер.'!K16</f>
        <v>4476050</v>
      </c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320"/>
    </row>
    <row r="48" spans="1:24" ht="63" customHeight="1">
      <c r="A48" s="321" t="s">
        <v>28</v>
      </c>
      <c r="B48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8" s="188" t="s">
        <v>124</v>
      </c>
      <c r="D48" s="188" t="s">
        <v>124</v>
      </c>
      <c r="E48" s="188" t="s">
        <v>124</v>
      </c>
      <c r="F48" s="186" t="str">
        <f>F50</f>
        <v>1220000010</v>
      </c>
      <c r="G48" s="188" t="s">
        <v>124</v>
      </c>
      <c r="H48" s="75">
        <f>H50</f>
        <v>200000</v>
      </c>
      <c r="I48" s="75">
        <f t="shared" ref="I48:K48" si="37">I50</f>
        <v>200000</v>
      </c>
      <c r="J48" s="75">
        <f t="shared" si="37"/>
        <v>200000</v>
      </c>
      <c r="K48" s="75">
        <f t="shared" si="37"/>
        <v>600000</v>
      </c>
      <c r="L48" s="75">
        <f>L50</f>
        <v>310000</v>
      </c>
      <c r="M48" s="75">
        <f t="shared" ref="M48:Q48" si="38">M50</f>
        <v>310000</v>
      </c>
      <c r="N48" s="75">
        <f t="shared" si="38"/>
        <v>0</v>
      </c>
      <c r="O48" s="75">
        <f t="shared" si="38"/>
        <v>0</v>
      </c>
      <c r="P48" s="75">
        <f t="shared" si="38"/>
        <v>0</v>
      </c>
      <c r="Q48" s="75">
        <f t="shared" si="38"/>
        <v>0</v>
      </c>
      <c r="R48" s="75">
        <f t="shared" ref="R48" si="39">R50</f>
        <v>200000</v>
      </c>
      <c r="S48" s="75"/>
      <c r="T48" s="75">
        <f t="shared" ref="T48" si="40">T50</f>
        <v>200000</v>
      </c>
      <c r="U48" s="75"/>
      <c r="V48" s="75" t="e">
        <f t="shared" ref="V48:W48" si="41">V50</f>
        <v>#REF!</v>
      </c>
      <c r="W48" s="75" t="e">
        <f t="shared" si="41"/>
        <v>#REF!</v>
      </c>
      <c r="X48" s="320"/>
    </row>
    <row r="49" spans="1:24">
      <c r="A49" s="322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20"/>
    </row>
    <row r="50" spans="1:24">
      <c r="A50" s="323"/>
      <c r="B50" s="157" t="s">
        <v>54</v>
      </c>
      <c r="C50" s="56" t="str">
        <f>'ПР5. 13.ПП2.БДД.2.Мер.'!C9</f>
        <v>009</v>
      </c>
      <c r="D50" s="56" t="str">
        <f>'ПР5. 13.ПП2.БДД.2.Мер.'!D9</f>
        <v>05</v>
      </c>
      <c r="E50" s="56" t="str">
        <f>'ПР5. 13.ПП2.БДД.2.Мер.'!E9</f>
        <v>03</v>
      </c>
      <c r="F50" s="56" t="str">
        <f>'ПР5. 13.ПП2.БДД.2.Мер.'!F9</f>
        <v>1220000010</v>
      </c>
      <c r="G50" s="56" t="str">
        <f>'ПР5. 13.ПП2.БДД.2.Мер.'!G9</f>
        <v>244</v>
      </c>
      <c r="H50" s="46">
        <f>'ПР5. 13.ПП2.БДД.2.Мер.'!H9</f>
        <v>200000</v>
      </c>
      <c r="I50" s="46">
        <f>'ПР5. 13.ПП2.БДД.2.Мер.'!I9</f>
        <v>200000</v>
      </c>
      <c r="J50" s="46">
        <f>'ПР5. 13.ПП2.БДД.2.Мер.'!J9</f>
        <v>200000</v>
      </c>
      <c r="K50" s="46">
        <f>'ПР5. 13.ПП2.БДД.2.Мер.'!K9</f>
        <v>600000</v>
      </c>
      <c r="L50" s="46">
        <v>310000</v>
      </c>
      <c r="M50" s="46">
        <v>310000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200000</v>
      </c>
      <c r="S50" s="46"/>
      <c r="T50" s="46">
        <f>H50</f>
        <v>200000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20"/>
    </row>
    <row r="51" spans="1:24" ht="30">
      <c r="A51" s="321" t="s">
        <v>29</v>
      </c>
      <c r="B51" s="200" t="str">
        <f>'ПР5. 13.ПП2.БДД.2.Мер.'!A11</f>
        <v>Проведение конкурсов по тематике "Безопасность дорожного движения в ЗАТО Железногорск"</v>
      </c>
      <c r="C51" s="188" t="s">
        <v>124</v>
      </c>
      <c r="D51" s="188" t="s">
        <v>124</v>
      </c>
      <c r="E51" s="188" t="s">
        <v>124</v>
      </c>
      <c r="F51" s="186" t="str">
        <f>F53</f>
        <v>1220000020</v>
      </c>
      <c r="G51" s="188" t="s">
        <v>124</v>
      </c>
      <c r="H51" s="75">
        <f>H53</f>
        <v>80000</v>
      </c>
      <c r="I51" s="75">
        <f t="shared" ref="I51:K51" si="42">I53</f>
        <v>80000</v>
      </c>
      <c r="J51" s="75">
        <f t="shared" si="42"/>
        <v>80000</v>
      </c>
      <c r="K51" s="75">
        <f t="shared" si="42"/>
        <v>240000</v>
      </c>
      <c r="L51" s="75">
        <f>L53</f>
        <v>62000</v>
      </c>
      <c r="M51" s="75">
        <f t="shared" ref="M51:Q51" si="43">M53</f>
        <v>62000</v>
      </c>
      <c r="N51" s="75">
        <f t="shared" si="43"/>
        <v>0</v>
      </c>
      <c r="O51" s="75">
        <f t="shared" si="43"/>
        <v>0</v>
      </c>
      <c r="P51" s="75">
        <f t="shared" si="43"/>
        <v>0</v>
      </c>
      <c r="Q51" s="75">
        <f t="shared" si="43"/>
        <v>0</v>
      </c>
      <c r="R51" s="75">
        <f t="shared" ref="R51" si="44">R53</f>
        <v>80000</v>
      </c>
      <c r="S51" s="75"/>
      <c r="T51" s="75">
        <f t="shared" ref="T51" si="45">T53</f>
        <v>80000</v>
      </c>
      <c r="U51" s="75"/>
      <c r="V51" s="75" t="e">
        <f t="shared" ref="V51:W51" si="46">V53</f>
        <v>#REF!</v>
      </c>
      <c r="W51" s="75" t="e">
        <f t="shared" si="46"/>
        <v>#REF!</v>
      </c>
      <c r="X51" s="320"/>
    </row>
    <row r="52" spans="1:24">
      <c r="A52" s="322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20"/>
    </row>
    <row r="53" spans="1:24">
      <c r="A53" s="323"/>
      <c r="B53" s="157" t="s">
        <v>54</v>
      </c>
      <c r="C53" s="56" t="str">
        <f>'ПР5. 13.ПП2.БДД.2.Мер.'!C11</f>
        <v>009</v>
      </c>
      <c r="D53" s="56" t="str">
        <f>'ПР5. 13.ПП2.БДД.2.Мер.'!D11</f>
        <v>01</v>
      </c>
      <c r="E53" s="56" t="str">
        <f>'ПР5. 13.ПП2.БДД.2.Мер.'!E11</f>
        <v>13</v>
      </c>
      <c r="F53" s="56" t="str">
        <f>'ПР5. 13.ПП2.БДД.2.Мер.'!F11</f>
        <v>1220000020</v>
      </c>
      <c r="G53" s="56" t="str">
        <f>'ПР5. 13.ПП2.БДД.2.Мер.'!G11</f>
        <v>244</v>
      </c>
      <c r="H53" s="46">
        <f>'ПР5. 13.ПП2.БДД.2.Мер.'!H11</f>
        <v>80000</v>
      </c>
      <c r="I53" s="46">
        <f>'ПР5. 13.ПП2.БДД.2.Мер.'!I11</f>
        <v>80000</v>
      </c>
      <c r="J53" s="46">
        <f>'ПР5. 13.ПП2.БДД.2.Мер.'!J11</f>
        <v>80000</v>
      </c>
      <c r="K53" s="46">
        <f>'ПР5. 13.ПП2.БДД.2.Мер.'!K11</f>
        <v>240000</v>
      </c>
      <c r="L53" s="46">
        <v>62000</v>
      </c>
      <c r="M53" s="46">
        <v>62000</v>
      </c>
      <c r="N53" s="46">
        <v>0</v>
      </c>
      <c r="O53" s="46">
        <v>0</v>
      </c>
      <c r="P53" s="46">
        <v>0</v>
      </c>
      <c r="Q53" s="46">
        <v>0</v>
      </c>
      <c r="R53" s="46">
        <f>H53</f>
        <v>80000</v>
      </c>
      <c r="S53" s="46"/>
      <c r="T53" s="46">
        <f>H53</f>
        <v>80000</v>
      </c>
      <c r="U53" s="46"/>
      <c r="V53" s="46" t="e">
        <f>'ПР5. 13.ПП2.БДД.2.Мер.'!#REF!</f>
        <v>#REF!</v>
      </c>
      <c r="W53" s="46" t="e">
        <f>'ПР5. 13.ПП2.БДД.2.Мер.'!#REF!</f>
        <v>#REF!</v>
      </c>
      <c r="X53" s="320"/>
    </row>
    <row r="54" spans="1:24" ht="30">
      <c r="A54" s="321" t="s">
        <v>30</v>
      </c>
      <c r="B54" s="200" t="str">
        <f>'ПР5. 13.ПП2.БДД.2.Мер.'!A12</f>
        <v>Организация социальной рекламы и печатной продукции по безопасности дорожного движения</v>
      </c>
      <c r="C54" s="188" t="s">
        <v>124</v>
      </c>
      <c r="D54" s="188" t="s">
        <v>124</v>
      </c>
      <c r="E54" s="188" t="s">
        <v>124</v>
      </c>
      <c r="F54" s="186" t="str">
        <f>F56</f>
        <v>1220000030</v>
      </c>
      <c r="G54" s="188" t="s">
        <v>124</v>
      </c>
      <c r="H54" s="75">
        <f>H56</f>
        <v>90000</v>
      </c>
      <c r="I54" s="75">
        <f t="shared" ref="I54:K54" si="47">I56</f>
        <v>90000</v>
      </c>
      <c r="J54" s="75">
        <f t="shared" si="47"/>
        <v>90000</v>
      </c>
      <c r="K54" s="75">
        <f t="shared" si="47"/>
        <v>270000</v>
      </c>
      <c r="L54" s="75">
        <f>L56</f>
        <v>100000</v>
      </c>
      <c r="M54" s="75">
        <f t="shared" ref="M54:W54" si="48">M56</f>
        <v>4080</v>
      </c>
      <c r="N54" s="75">
        <f t="shared" si="48"/>
        <v>20000</v>
      </c>
      <c r="O54" s="75">
        <f t="shared" si="48"/>
        <v>14700</v>
      </c>
      <c r="P54" s="75">
        <f t="shared" si="48"/>
        <v>55000</v>
      </c>
      <c r="Q54" s="75">
        <f t="shared" si="48"/>
        <v>31980</v>
      </c>
      <c r="R54" s="75">
        <f t="shared" si="48"/>
        <v>110000</v>
      </c>
      <c r="S54" s="75"/>
      <c r="T54" s="75">
        <f t="shared" si="48"/>
        <v>90000</v>
      </c>
      <c r="U54" s="75"/>
      <c r="V54" s="75">
        <f t="shared" si="48"/>
        <v>90000</v>
      </c>
      <c r="W54" s="75">
        <f t="shared" si="48"/>
        <v>90000</v>
      </c>
      <c r="X54" s="320"/>
    </row>
    <row r="55" spans="1:24">
      <c r="A55" s="322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320"/>
    </row>
    <row r="56" spans="1:24">
      <c r="A56" s="323"/>
      <c r="B56" s="157" t="s">
        <v>54</v>
      </c>
      <c r="C56" s="56" t="str">
        <f>'ПР5. 13.ПП2.БДД.2.Мер.'!C12</f>
        <v>009</v>
      </c>
      <c r="D56" s="56" t="str">
        <f>'ПР5. 13.ПП2.БДД.2.Мер.'!D12</f>
        <v>01</v>
      </c>
      <c r="E56" s="56" t="str">
        <f>'ПР5. 13.ПП2.БДД.2.Мер.'!E12</f>
        <v>13</v>
      </c>
      <c r="F56" s="56" t="str">
        <f>'ПР5. 13.ПП2.БДД.2.Мер.'!F12</f>
        <v>1220000030</v>
      </c>
      <c r="G56" s="56" t="str">
        <f>'ПР5. 13.ПП2.БДД.2.Мер.'!G12</f>
        <v>244</v>
      </c>
      <c r="H56" s="46">
        <f>'ПР5. 13.ПП2.БДД.2.Мер.'!H12</f>
        <v>90000</v>
      </c>
      <c r="I56" s="46">
        <f>'ПР5. 13.ПП2.БДД.2.Мер.'!I12</f>
        <v>90000</v>
      </c>
      <c r="J56" s="46">
        <f>'ПР5. 13.ПП2.БДД.2.Мер.'!J12</f>
        <v>90000</v>
      </c>
      <c r="K56" s="46">
        <f>'ПР5. 13.ПП2.БДД.2.Мер.'!K12</f>
        <v>270000</v>
      </c>
      <c r="L56" s="46">
        <v>100000</v>
      </c>
      <c r="M56" s="46">
        <v>4080</v>
      </c>
      <c r="N56" s="46">
        <v>20000</v>
      </c>
      <c r="O56" s="46">
        <v>14700</v>
      </c>
      <c r="P56" s="46">
        <f>N56+35000</f>
        <v>55000</v>
      </c>
      <c r="Q56" s="46">
        <v>31980</v>
      </c>
      <c r="R56" s="46">
        <f>P56+55000</f>
        <v>110000</v>
      </c>
      <c r="S56" s="46"/>
      <c r="T56" s="46">
        <f>H56</f>
        <v>90000</v>
      </c>
      <c r="U56" s="46"/>
      <c r="V56" s="46">
        <f>I56</f>
        <v>90000</v>
      </c>
      <c r="W56" s="46">
        <f>J56</f>
        <v>90000</v>
      </c>
      <c r="X56" s="320"/>
    </row>
    <row r="57" spans="1:24">
      <c r="A57" s="319" t="s">
        <v>264</v>
      </c>
      <c r="B57" s="200" t="str">
        <f>'ПР5. 13.ПП2.БДД.2.Мер.'!A13</f>
        <v>Уплата административных штрафов и иных платежей</v>
      </c>
      <c r="C57" s="188" t="s">
        <v>124</v>
      </c>
      <c r="D57" s="188" t="s">
        <v>124</v>
      </c>
      <c r="E57" s="188" t="s">
        <v>124</v>
      </c>
      <c r="F57" s="186" t="str">
        <f>F59</f>
        <v>1220000040</v>
      </c>
      <c r="G57" s="188" t="s">
        <v>124</v>
      </c>
      <c r="H57" s="75">
        <f>H59</f>
        <v>1000000</v>
      </c>
      <c r="I57" s="75">
        <f t="shared" ref="I57:K57" si="49">I59</f>
        <v>1000000</v>
      </c>
      <c r="J57" s="75">
        <f t="shared" si="49"/>
        <v>1000000</v>
      </c>
      <c r="K57" s="75">
        <f t="shared" si="49"/>
        <v>3000000</v>
      </c>
      <c r="L57" s="75">
        <f>L59</f>
        <v>0</v>
      </c>
      <c r="M57" s="75">
        <f t="shared" ref="M57:R57" si="50">M59</f>
        <v>0</v>
      </c>
      <c r="N57" s="75">
        <f t="shared" si="50"/>
        <v>300000</v>
      </c>
      <c r="O57" s="75">
        <f t="shared" si="50"/>
        <v>300000</v>
      </c>
      <c r="P57" s="75">
        <f t="shared" si="50"/>
        <v>300000</v>
      </c>
      <c r="Q57" s="75">
        <f t="shared" si="50"/>
        <v>300000</v>
      </c>
      <c r="R57" s="75">
        <f t="shared" si="50"/>
        <v>300000</v>
      </c>
      <c r="S57" s="75"/>
      <c r="T57" s="75">
        <f t="shared" ref="T57" si="51">T59</f>
        <v>1000000</v>
      </c>
      <c r="U57" s="75"/>
      <c r="V57" s="75">
        <f t="shared" ref="V57:W57" si="52">V59</f>
        <v>1000000</v>
      </c>
      <c r="W57" s="75">
        <f t="shared" si="52"/>
        <v>1000000</v>
      </c>
      <c r="X57" s="320"/>
    </row>
    <row r="58" spans="1:24">
      <c r="A58" s="319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20"/>
    </row>
    <row r="59" spans="1:24">
      <c r="A59" s="319"/>
      <c r="B59" s="157" t="s">
        <v>54</v>
      </c>
      <c r="C59" s="56" t="str">
        <f>'ПР5. 13.ПП2.БДД.2.Мер.'!C13</f>
        <v>009</v>
      </c>
      <c r="D59" s="56" t="str">
        <f>'ПР5. 13.ПП2.БДД.2.Мер.'!D13</f>
        <v>01</v>
      </c>
      <c r="E59" s="56" t="str">
        <f>'ПР5. 13.ПП2.БДД.2.Мер.'!E13</f>
        <v>13</v>
      </c>
      <c r="F59" s="56" t="str">
        <f>'ПР5. 13.ПП2.БДД.2.Мер.'!F13</f>
        <v>1220000040</v>
      </c>
      <c r="G59" s="56" t="str">
        <f>'ПР5. 13.ПП2.БДД.2.Мер.'!G13</f>
        <v>853</v>
      </c>
      <c r="H59" s="46">
        <f>'ПР5. 13.ПП2.БДД.2.Мер.'!H13</f>
        <v>1000000</v>
      </c>
      <c r="I59" s="46">
        <f>'ПР5. 13.ПП2.БДД.2.Мер.'!I13</f>
        <v>1000000</v>
      </c>
      <c r="J59" s="46">
        <f>'ПР5. 13.ПП2.БДД.2.Мер.'!J13</f>
        <v>1000000</v>
      </c>
      <c r="K59" s="46">
        <f>'ПР5. 13.ПП2.БДД.2.Мер.'!K13</f>
        <v>3000000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1000000</v>
      </c>
      <c r="U59" s="46"/>
      <c r="V59" s="46">
        <f>'ПР5. 13.ПП2.БДД.2.Мер.'!I13</f>
        <v>1000000</v>
      </c>
      <c r="W59" s="46">
        <f>'ПР5. 13.ПП2.БДД.2.Мер.'!J13</f>
        <v>1000000</v>
      </c>
      <c r="X59" s="320"/>
    </row>
    <row r="60" spans="1:24" ht="45">
      <c r="A60" s="319" t="s">
        <v>345</v>
      </c>
      <c r="B60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0" s="188" t="s">
        <v>124</v>
      </c>
      <c r="D60" s="188" t="s">
        <v>124</v>
      </c>
      <c r="E60" s="188" t="s">
        <v>124</v>
      </c>
      <c r="F60" s="186" t="str">
        <f>F62</f>
        <v>1220074920</v>
      </c>
      <c r="G60" s="188" t="s">
        <v>124</v>
      </c>
      <c r="H60" s="75">
        <f>H62</f>
        <v>295200</v>
      </c>
      <c r="I60" s="75">
        <f t="shared" ref="I60:K60" si="53">I62</f>
        <v>0</v>
      </c>
      <c r="J60" s="75">
        <f t="shared" si="53"/>
        <v>0</v>
      </c>
      <c r="K60" s="75">
        <f t="shared" si="53"/>
        <v>295200</v>
      </c>
      <c r="L60" s="75">
        <f>L62</f>
        <v>0</v>
      </c>
      <c r="M60" s="75">
        <f t="shared" ref="M60:R60" si="54">M62</f>
        <v>0</v>
      </c>
      <c r="N60" s="75">
        <f t="shared" si="54"/>
        <v>300000</v>
      </c>
      <c r="O60" s="75">
        <f t="shared" si="54"/>
        <v>300000</v>
      </c>
      <c r="P60" s="75">
        <f t="shared" si="54"/>
        <v>300000</v>
      </c>
      <c r="Q60" s="75">
        <f t="shared" si="54"/>
        <v>300000</v>
      </c>
      <c r="R60" s="75">
        <f t="shared" si="54"/>
        <v>300000</v>
      </c>
      <c r="S60" s="75"/>
      <c r="T60" s="75">
        <f t="shared" ref="T60" si="55">T62</f>
        <v>295200</v>
      </c>
      <c r="U60" s="75"/>
      <c r="V60" s="75">
        <f t="shared" ref="V60:W60" si="56">V62</f>
        <v>0</v>
      </c>
      <c r="W60" s="75">
        <f t="shared" si="56"/>
        <v>0</v>
      </c>
      <c r="X60" s="320"/>
    </row>
    <row r="61" spans="1:24">
      <c r="A61" s="319"/>
      <c r="B61" s="157" t="s">
        <v>158</v>
      </c>
      <c r="C61" s="56"/>
      <c r="D61" s="187"/>
      <c r="E61" s="187"/>
      <c r="F61" s="187"/>
      <c r="G61" s="187"/>
      <c r="H61" s="46"/>
      <c r="I61" s="46"/>
      <c r="J61" s="46"/>
      <c r="K61" s="46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320"/>
    </row>
    <row r="62" spans="1:24">
      <c r="A62" s="319"/>
      <c r="B62" s="157" t="s">
        <v>54</v>
      </c>
      <c r="C62" s="56" t="str">
        <f>'ПР5. 13.ПП2.БДД.2.Мер.'!C14</f>
        <v>009</v>
      </c>
      <c r="D62" s="56" t="str">
        <f>'ПР5. 13.ПП2.БДД.2.Мер.'!D14</f>
        <v>04</v>
      </c>
      <c r="E62" s="56" t="str">
        <f>'ПР5. 13.ПП2.БДД.2.Мер.'!E14</f>
        <v>09</v>
      </c>
      <c r="F62" s="56" t="str">
        <f>'ПР5. 13.ПП2.БДД.2.Мер.'!F14</f>
        <v>1220074920</v>
      </c>
      <c r="G62" s="56" t="str">
        <f>'ПР5. 13.ПП2.БДД.2.Мер.'!G14</f>
        <v>244</v>
      </c>
      <c r="H62" s="46">
        <f>'ПР5. 13.ПП2.БДД.2.Мер.'!H14</f>
        <v>295200</v>
      </c>
      <c r="I62" s="46">
        <f>'ПР5. 13.ПП2.БДД.2.Мер.'!I14</f>
        <v>0</v>
      </c>
      <c r="J62" s="46">
        <f>'ПР5. 13.ПП2.БДД.2.Мер.'!J14</f>
        <v>0</v>
      </c>
      <c r="K62" s="46">
        <f>'ПР5. 13.ПП2.БДД.2.Мер.'!K14</f>
        <v>295200</v>
      </c>
      <c r="L62" s="46">
        <v>0</v>
      </c>
      <c r="M62" s="46">
        <v>0</v>
      </c>
      <c r="N62" s="46">
        <v>300000</v>
      </c>
      <c r="O62" s="46">
        <v>300000</v>
      </c>
      <c r="P62" s="46">
        <v>300000</v>
      </c>
      <c r="Q62" s="46">
        <v>300000</v>
      </c>
      <c r="R62" s="46">
        <v>300000</v>
      </c>
      <c r="S62" s="46"/>
      <c r="T62" s="46">
        <f>H62</f>
        <v>295200</v>
      </c>
      <c r="U62" s="46"/>
      <c r="V62" s="46">
        <f>'ПР5. 13.ПП2.БДД.2.Мер.'!I17</f>
        <v>0</v>
      </c>
      <c r="W62" s="46">
        <f>'ПР5. 13.ПП2.БДД.2.Мер.'!J17</f>
        <v>0</v>
      </c>
      <c r="X62" s="320"/>
    </row>
    <row r="63" spans="1:24" ht="45">
      <c r="A63" s="319" t="s">
        <v>359</v>
      </c>
      <c r="B63" s="27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3" s="188" t="s">
        <v>124</v>
      </c>
      <c r="D63" s="188" t="s">
        <v>124</v>
      </c>
      <c r="E63" s="188" t="s">
        <v>124</v>
      </c>
      <c r="F63" s="186" t="str">
        <f>F65</f>
        <v>12200S4920</v>
      </c>
      <c r="G63" s="188" t="s">
        <v>124</v>
      </c>
      <c r="H63" s="75">
        <f>H65</f>
        <v>70850</v>
      </c>
      <c r="I63" s="75">
        <f t="shared" ref="I63:K63" si="57">I65</f>
        <v>0</v>
      </c>
      <c r="J63" s="75">
        <f t="shared" si="57"/>
        <v>0</v>
      </c>
      <c r="K63" s="75">
        <f t="shared" si="57"/>
        <v>70850</v>
      </c>
      <c r="L63" s="75">
        <f>L65</f>
        <v>0</v>
      </c>
      <c r="M63" s="75">
        <f t="shared" ref="M63:R63" si="58">M65</f>
        <v>0</v>
      </c>
      <c r="N63" s="75">
        <f t="shared" si="58"/>
        <v>300000</v>
      </c>
      <c r="O63" s="75">
        <f t="shared" si="58"/>
        <v>300000</v>
      </c>
      <c r="P63" s="75">
        <f t="shared" si="58"/>
        <v>300000</v>
      </c>
      <c r="Q63" s="75">
        <f t="shared" si="58"/>
        <v>300000</v>
      </c>
      <c r="R63" s="75">
        <f t="shared" si="58"/>
        <v>300000</v>
      </c>
      <c r="S63" s="75"/>
      <c r="T63" s="75">
        <f t="shared" ref="T63" si="59">T65</f>
        <v>70850</v>
      </c>
      <c r="U63" s="75"/>
      <c r="V63" s="75" t="str">
        <f t="shared" ref="V63:W63" si="60">V65</f>
        <v>Л.М. Антоненко</v>
      </c>
      <c r="W63" s="75">
        <f t="shared" si="60"/>
        <v>0</v>
      </c>
      <c r="X63" s="320"/>
    </row>
    <row r="64" spans="1:24">
      <c r="A64" s="319"/>
      <c r="B64" s="157" t="s">
        <v>158</v>
      </c>
      <c r="C64" s="56"/>
      <c r="D64" s="187"/>
      <c r="E64" s="187"/>
      <c r="F64" s="187"/>
      <c r="G64" s="187"/>
      <c r="H64" s="46"/>
      <c r="I64" s="46"/>
      <c r="J64" s="46"/>
      <c r="K64" s="46"/>
      <c r="L64" s="46"/>
      <c r="M64" s="46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320"/>
    </row>
    <row r="65" spans="1:24">
      <c r="A65" s="319"/>
      <c r="B65" s="157" t="s">
        <v>54</v>
      </c>
      <c r="C65" s="56" t="str">
        <f>'ПР5. 13.ПП2.БДД.2.Мер.'!C15</f>
        <v>009</v>
      </c>
      <c r="D65" s="56" t="str">
        <f>'ПР5. 13.ПП2.БДД.2.Мер.'!D15</f>
        <v>04</v>
      </c>
      <c r="E65" s="56" t="str">
        <f>'ПР5. 13.ПП2.БДД.2.Мер.'!E15</f>
        <v>09</v>
      </c>
      <c r="F65" s="56" t="str">
        <f>'ПР5. 13.ПП2.БДД.2.Мер.'!F15</f>
        <v>12200S4920</v>
      </c>
      <c r="G65" s="56" t="str">
        <f>'ПР5. 13.ПП2.БДД.2.Мер.'!G15</f>
        <v>244</v>
      </c>
      <c r="H65" s="46">
        <f>'ПР5. 13.ПП2.БДД.2.Мер.'!H15</f>
        <v>70850</v>
      </c>
      <c r="I65" s="46">
        <f>'ПР5. 13.ПП2.БДД.2.Мер.'!I15</f>
        <v>0</v>
      </c>
      <c r="J65" s="46">
        <f>'ПР5. 13.ПП2.БДД.2.Мер.'!J15</f>
        <v>0</v>
      </c>
      <c r="K65" s="46">
        <f>'ПР5. 13.ПП2.БДД.2.Мер.'!K15</f>
        <v>70850</v>
      </c>
      <c r="L65" s="46">
        <v>0</v>
      </c>
      <c r="M65" s="46">
        <v>0</v>
      </c>
      <c r="N65" s="46">
        <v>300000</v>
      </c>
      <c r="O65" s="46">
        <v>300000</v>
      </c>
      <c r="P65" s="46">
        <v>300000</v>
      </c>
      <c r="Q65" s="46">
        <v>300000</v>
      </c>
      <c r="R65" s="46">
        <v>300000</v>
      </c>
      <c r="S65" s="46"/>
      <c r="T65" s="46">
        <f>H65</f>
        <v>70850</v>
      </c>
      <c r="U65" s="46"/>
      <c r="V65" s="46" t="str">
        <f>'ПР5. 13.ПП2.БДД.2.Мер.'!I20</f>
        <v>Л.М. Антоненко</v>
      </c>
      <c r="W65" s="46">
        <f>'ПР5. 13.ПП2.БДД.2.Мер.'!J20</f>
        <v>0</v>
      </c>
      <c r="X65" s="320"/>
    </row>
    <row r="66" spans="1:24" ht="73.5" customHeight="1">
      <c r="A66" s="84" t="s">
        <v>8</v>
      </c>
      <c r="B66" s="72" t="s">
        <v>85</v>
      </c>
      <c r="C66" s="183" t="s">
        <v>5</v>
      </c>
      <c r="D66" s="183" t="str">
        <f>C66</f>
        <v>Х</v>
      </c>
      <c r="E66" s="183" t="str">
        <f>D66</f>
        <v>Х</v>
      </c>
      <c r="F66" s="183">
        <v>1230000000</v>
      </c>
      <c r="G66" s="183" t="s">
        <v>124</v>
      </c>
      <c r="H66" s="82">
        <f>SUM(H68:H79)/2</f>
        <v>143156000</v>
      </c>
      <c r="I66" s="82">
        <f t="shared" ref="I66:K66" si="61">SUM(I68:I79)/2</f>
        <v>89156000</v>
      </c>
      <c r="J66" s="82">
        <f t="shared" si="61"/>
        <v>89156000</v>
      </c>
      <c r="K66" s="82">
        <f t="shared" si="61"/>
        <v>321468000</v>
      </c>
      <c r="L66" s="82">
        <v>116889740</v>
      </c>
      <c r="M66" s="82">
        <v>116889740</v>
      </c>
      <c r="N66" s="82">
        <f t="shared" ref="N66:W66" si="62">N68+N74</f>
        <v>23623382.75</v>
      </c>
      <c r="O66" s="82">
        <f t="shared" si="62"/>
        <v>23623382.75</v>
      </c>
      <c r="P66" s="82">
        <f t="shared" si="62"/>
        <v>34302524</v>
      </c>
      <c r="Q66" s="82">
        <f t="shared" si="62"/>
        <v>34302524</v>
      </c>
      <c r="R66" s="82">
        <f t="shared" si="62"/>
        <v>108082800.71000001</v>
      </c>
      <c r="S66" s="82"/>
      <c r="T66" s="82">
        <f t="shared" si="62"/>
        <v>140156000</v>
      </c>
      <c r="U66" s="82"/>
      <c r="V66" s="82">
        <f t="shared" si="62"/>
        <v>89156000</v>
      </c>
      <c r="W66" s="82">
        <f t="shared" si="62"/>
        <v>89156000</v>
      </c>
      <c r="X66" s="78"/>
    </row>
    <row r="67" spans="1:24" s="229" customFormat="1" hidden="1">
      <c r="A67" s="227"/>
      <c r="B67" s="224" t="s">
        <v>302</v>
      </c>
      <c r="C67" s="225"/>
      <c r="D67" s="225"/>
      <c r="E67" s="225"/>
      <c r="F67" s="225"/>
      <c r="G67" s="225"/>
      <c r="H67" s="248">
        <f>'ПР6. 16.ПП3.Трансп.2.Мер.'!H13</f>
        <v>143156000</v>
      </c>
      <c r="I67" s="218">
        <f>'ПР6. 16.ПП3.Трансп.2.Мер.'!I13</f>
        <v>89156000</v>
      </c>
      <c r="J67" s="218">
        <f>'ПР6. 16.ПП3.Трансп.2.Мер.'!J13</f>
        <v>89156000</v>
      </c>
      <c r="K67" s="218">
        <f>'ПР6. 16.ПП3.Трансп.2.Мер.'!K13</f>
        <v>321468000</v>
      </c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28"/>
    </row>
    <row r="68" spans="1:24" ht="75">
      <c r="A68" s="319" t="s">
        <v>31</v>
      </c>
      <c r="B68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8" s="188" t="s">
        <v>124</v>
      </c>
      <c r="D68" s="188" t="s">
        <v>124</v>
      </c>
      <c r="E68" s="188" t="s">
        <v>124</v>
      </c>
      <c r="F68" s="186">
        <f>F70</f>
        <v>1230000010</v>
      </c>
      <c r="G68" s="188" t="s">
        <v>124</v>
      </c>
      <c r="H68" s="75">
        <f>H70</f>
        <v>89156000</v>
      </c>
      <c r="I68" s="75">
        <f t="shared" ref="I68:K68" si="63">I70</f>
        <v>0</v>
      </c>
      <c r="J68" s="75">
        <f t="shared" si="63"/>
        <v>0</v>
      </c>
      <c r="K68" s="75">
        <f t="shared" si="63"/>
        <v>89156000</v>
      </c>
      <c r="L68" s="75">
        <f>L70</f>
        <v>80559000</v>
      </c>
      <c r="M68" s="75">
        <f t="shared" ref="M68:W68" si="64">M70</f>
        <v>80559000</v>
      </c>
      <c r="N68" s="75">
        <f t="shared" si="64"/>
        <v>23623382.75</v>
      </c>
      <c r="O68" s="75">
        <f t="shared" si="64"/>
        <v>23623382.75</v>
      </c>
      <c r="P68" s="75">
        <f t="shared" si="64"/>
        <v>34302524</v>
      </c>
      <c r="Q68" s="75">
        <f t="shared" si="64"/>
        <v>34302524</v>
      </c>
      <c r="R68" s="75">
        <f t="shared" si="64"/>
        <v>57082800.710000001</v>
      </c>
      <c r="S68" s="75"/>
      <c r="T68" s="75">
        <f t="shared" si="64"/>
        <v>89156000</v>
      </c>
      <c r="U68" s="75"/>
      <c r="V68" s="75">
        <f t="shared" si="64"/>
        <v>89156000</v>
      </c>
      <c r="W68" s="75">
        <f t="shared" si="64"/>
        <v>89156000</v>
      </c>
      <c r="X68" s="320"/>
    </row>
    <row r="69" spans="1:24" s="168" customFormat="1" ht="12.75" customHeight="1">
      <c r="A69" s="319"/>
      <c r="B69" s="157" t="s">
        <v>158</v>
      </c>
      <c r="C69" s="56"/>
      <c r="D69" s="187"/>
      <c r="E69" s="187"/>
      <c r="F69" s="187"/>
      <c r="G69" s="58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203"/>
      <c r="W69" s="203"/>
      <c r="X69" s="320"/>
    </row>
    <row r="70" spans="1:24" s="168" customFormat="1" ht="12.75" customHeight="1">
      <c r="A70" s="319"/>
      <c r="B70" s="157" t="s">
        <v>54</v>
      </c>
      <c r="C70" s="46" t="str">
        <f>'ПР6. 16.ПП3.Трансп.2.Мер.'!C9</f>
        <v>009</v>
      </c>
      <c r="D70" s="46" t="str">
        <f>'ПР6. 16.ПП3.Трансп.2.Мер.'!D9</f>
        <v>04</v>
      </c>
      <c r="E70" s="46" t="str">
        <f>'ПР6. 16.ПП3.Трансп.2.Мер.'!E9</f>
        <v>08</v>
      </c>
      <c r="F70" s="186">
        <f>'ПР6. 16.ПП3.Трансп.2.Мер.'!F9</f>
        <v>1230000010</v>
      </c>
      <c r="G70" s="58">
        <f>'ПР6. 16.ПП3.Трансп.2.Мер.'!G9</f>
        <v>812</v>
      </c>
      <c r="H70" s="46">
        <f>'ПР6. 16.ПП3.Трансп.2.Мер.'!H9</f>
        <v>89156000</v>
      </c>
      <c r="I70" s="46">
        <f>'ПР6. 16.ПП3.Трансп.2.Мер.'!I9</f>
        <v>0</v>
      </c>
      <c r="J70" s="46">
        <f>'ПР6. 16.ПП3.Трансп.2.Мер.'!J9</f>
        <v>0</v>
      </c>
      <c r="K70" s="46">
        <f>'ПР6. 16.ПП3.Трансп.2.Мер.'!K9</f>
        <v>89156000</v>
      </c>
      <c r="L70" s="46">
        <v>80559000</v>
      </c>
      <c r="M70" s="46">
        <v>80559000</v>
      </c>
      <c r="N70" s="46">
        <v>23623382.75</v>
      </c>
      <c r="O70" s="46">
        <v>23623382.75</v>
      </c>
      <c r="P70" s="46">
        <f>N70+10679141.25</f>
        <v>34302524</v>
      </c>
      <c r="Q70" s="46">
        <v>34302524</v>
      </c>
      <c r="R70" s="46">
        <f>P70+22780276.71</f>
        <v>57082800.710000001</v>
      </c>
      <c r="S70" s="46"/>
      <c r="T70" s="46">
        <f>H70</f>
        <v>89156000</v>
      </c>
      <c r="U70" s="46"/>
      <c r="V70" s="46">
        <f>'ПР6. 16.ПП3.Трансп.2.Мер.'!I10</f>
        <v>89156000</v>
      </c>
      <c r="W70" s="46">
        <f>'ПР6. 16.ПП3.Трансп.2.Мер.'!J10</f>
        <v>89156000</v>
      </c>
      <c r="X70" s="320"/>
    </row>
    <row r="71" spans="1:24" ht="30">
      <c r="A71" s="319" t="s">
        <v>31</v>
      </c>
      <c r="B71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71" s="188" t="s">
        <v>124</v>
      </c>
      <c r="D71" s="188" t="s">
        <v>124</v>
      </c>
      <c r="E71" s="188" t="s">
        <v>124</v>
      </c>
      <c r="F71" s="186">
        <f>F73</f>
        <v>1230000040</v>
      </c>
      <c r="G71" s="188" t="s">
        <v>124</v>
      </c>
      <c r="H71" s="75">
        <f>H73</f>
        <v>0</v>
      </c>
      <c r="I71" s="75">
        <f t="shared" ref="I71:K71" si="65">I73</f>
        <v>89156000</v>
      </c>
      <c r="J71" s="75">
        <f t="shared" si="65"/>
        <v>89156000</v>
      </c>
      <c r="K71" s="75">
        <f t="shared" si="65"/>
        <v>178312000</v>
      </c>
      <c r="L71" s="75">
        <f>L73</f>
        <v>80559000</v>
      </c>
      <c r="M71" s="75">
        <f t="shared" ref="M71:R71" si="66">M73</f>
        <v>80559000</v>
      </c>
      <c r="N71" s="75">
        <f t="shared" si="66"/>
        <v>23623382.75</v>
      </c>
      <c r="O71" s="75">
        <f t="shared" si="66"/>
        <v>23623382.75</v>
      </c>
      <c r="P71" s="75">
        <f t="shared" si="66"/>
        <v>34302524</v>
      </c>
      <c r="Q71" s="75">
        <f t="shared" si="66"/>
        <v>34302524</v>
      </c>
      <c r="R71" s="75">
        <f t="shared" si="66"/>
        <v>57082800.710000001</v>
      </c>
      <c r="S71" s="75"/>
      <c r="T71" s="75">
        <f t="shared" ref="T71" si="67">T73</f>
        <v>0</v>
      </c>
      <c r="U71" s="75"/>
      <c r="V71" s="75">
        <f t="shared" ref="V71:W71" si="68">V73</f>
        <v>89156000</v>
      </c>
      <c r="W71" s="75">
        <f t="shared" si="68"/>
        <v>89156000</v>
      </c>
      <c r="X71" s="320"/>
    </row>
    <row r="72" spans="1:24" s="168" customFormat="1" ht="12.75" customHeight="1">
      <c r="A72" s="319"/>
      <c r="B72" s="157" t="s">
        <v>158</v>
      </c>
      <c r="C72" s="56"/>
      <c r="D72" s="187"/>
      <c r="E72" s="187"/>
      <c r="F72" s="187"/>
      <c r="G72" s="58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270"/>
      <c r="W72" s="270"/>
      <c r="X72" s="320"/>
    </row>
    <row r="73" spans="1:24" s="168" customFormat="1" ht="12.75" customHeight="1">
      <c r="A73" s="319"/>
      <c r="B73" s="157" t="s">
        <v>54</v>
      </c>
      <c r="C73" s="46" t="str">
        <f>'ПР6. 16.ПП3.Трансп.2.Мер.'!C10</f>
        <v>009</v>
      </c>
      <c r="D73" s="46" t="str">
        <f>'ПР6. 16.ПП3.Трансп.2.Мер.'!D10</f>
        <v>04</v>
      </c>
      <c r="E73" s="46" t="str">
        <f>'ПР6. 16.ПП3.Трансп.2.Мер.'!E10</f>
        <v>08</v>
      </c>
      <c r="F73" s="186">
        <f>'ПР6. 16.ПП3.Трансп.2.Мер.'!F10</f>
        <v>1230000040</v>
      </c>
      <c r="G73" s="58">
        <f>'ПР6. 16.ПП3.Трансп.2.Мер.'!G10</f>
        <v>244</v>
      </c>
      <c r="H73" s="46">
        <f>'ПР6. 16.ПП3.Трансп.2.Мер.'!H10</f>
        <v>0</v>
      </c>
      <c r="I73" s="46">
        <f>'ПР6. 16.ПП3.Трансп.2.Мер.'!I10</f>
        <v>89156000</v>
      </c>
      <c r="J73" s="46">
        <f>'ПР6. 16.ПП3.Трансп.2.Мер.'!J10</f>
        <v>89156000</v>
      </c>
      <c r="K73" s="46">
        <f>'ПР6. 16.ПП3.Трансп.2.Мер.'!K10</f>
        <v>178312000</v>
      </c>
      <c r="L73" s="46">
        <v>80559000</v>
      </c>
      <c r="M73" s="46">
        <v>80559000</v>
      </c>
      <c r="N73" s="46">
        <v>23623382.75</v>
      </c>
      <c r="O73" s="46">
        <v>23623382.75</v>
      </c>
      <c r="P73" s="46">
        <f>N73+10679141.25</f>
        <v>34302524</v>
      </c>
      <c r="Q73" s="46">
        <v>34302524</v>
      </c>
      <c r="R73" s="46">
        <f>P73+22780276.71</f>
        <v>57082800.710000001</v>
      </c>
      <c r="S73" s="46"/>
      <c r="T73" s="46">
        <f>H73</f>
        <v>0</v>
      </c>
      <c r="U73" s="46"/>
      <c r="V73" s="46">
        <f>'ПР6. 16.ПП3.Трансп.2.Мер.'!I13</f>
        <v>89156000</v>
      </c>
      <c r="W73" s="46">
        <f>'ПР6. 16.ПП3.Трансп.2.Мер.'!J13</f>
        <v>89156000</v>
      </c>
      <c r="X73" s="320"/>
    </row>
    <row r="74" spans="1:24">
      <c r="A74" s="319" t="s">
        <v>125</v>
      </c>
      <c r="B74" s="200" t="str">
        <f>'ПР6. 16.ПП3.Трансп.2.Мер.'!A11</f>
        <v>Приобретение автобусов для муниципальных нужд</v>
      </c>
      <c r="C74" s="188" t="s">
        <v>124</v>
      </c>
      <c r="D74" s="188" t="s">
        <v>124</v>
      </c>
      <c r="E74" s="188" t="s">
        <v>124</v>
      </c>
      <c r="F74" s="186">
        <f>'ПР6. 16.ПП3.Трансп.2.Мер.'!F11</f>
        <v>1230000020</v>
      </c>
      <c r="G74" s="188"/>
      <c r="H74" s="75">
        <f>H76</f>
        <v>51000000</v>
      </c>
      <c r="I74" s="75">
        <f t="shared" ref="I74:K74" si="69">I76</f>
        <v>0</v>
      </c>
      <c r="J74" s="75">
        <f t="shared" si="69"/>
        <v>0</v>
      </c>
      <c r="K74" s="75">
        <f t="shared" si="69"/>
        <v>51000000</v>
      </c>
      <c r="L74" s="75">
        <f>L76</f>
        <v>36330740</v>
      </c>
      <c r="M74" s="75">
        <f t="shared" ref="M74:W74" si="70">M76</f>
        <v>36330740</v>
      </c>
      <c r="N74" s="75">
        <f t="shared" si="70"/>
        <v>0</v>
      </c>
      <c r="O74" s="75">
        <f t="shared" si="70"/>
        <v>0</v>
      </c>
      <c r="P74" s="75">
        <f t="shared" si="70"/>
        <v>0</v>
      </c>
      <c r="Q74" s="75">
        <f t="shared" si="70"/>
        <v>0</v>
      </c>
      <c r="R74" s="75">
        <f t="shared" si="70"/>
        <v>51000000</v>
      </c>
      <c r="S74" s="75"/>
      <c r="T74" s="75">
        <f t="shared" si="70"/>
        <v>51000000</v>
      </c>
      <c r="U74" s="75"/>
      <c r="V74" s="75">
        <f t="shared" si="70"/>
        <v>0</v>
      </c>
      <c r="W74" s="75">
        <f t="shared" si="70"/>
        <v>0</v>
      </c>
      <c r="X74" s="319"/>
    </row>
    <row r="75" spans="1:24" s="168" customFormat="1" ht="12.75" customHeight="1">
      <c r="A75" s="319"/>
      <c r="B75" s="157" t="s">
        <v>158</v>
      </c>
      <c r="C75" s="56"/>
      <c r="D75" s="187"/>
      <c r="E75" s="187"/>
      <c r="F75" s="187"/>
      <c r="G75" s="187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319"/>
    </row>
    <row r="76" spans="1:24" s="168" customFormat="1" ht="12.75" customHeight="1">
      <c r="A76" s="319"/>
      <c r="B76" s="157" t="s">
        <v>54</v>
      </c>
      <c r="C76" s="46" t="str">
        <f>'ПР6. 16.ПП3.Трансп.2.Мер.'!C11</f>
        <v>009</v>
      </c>
      <c r="D76" s="46" t="str">
        <f>'ПР6. 16.ПП3.Трансп.2.Мер.'!D11</f>
        <v>04</v>
      </c>
      <c r="E76" s="46" t="str">
        <f>'ПР6. 16.ПП3.Трансп.2.Мер.'!E11</f>
        <v>08</v>
      </c>
      <c r="F76" s="186">
        <f>'ПР6. 16.ПП3.Трансп.2.Мер.'!F11</f>
        <v>1230000020</v>
      </c>
      <c r="G76" s="58">
        <f>'ПР6. 16.ПП3.Трансп.2.Мер.'!G11</f>
        <v>244</v>
      </c>
      <c r="H76" s="46">
        <f>'ПР6. 16.ПП3.Трансп.2.Мер.'!H11</f>
        <v>51000000</v>
      </c>
      <c r="I76" s="46">
        <f>'ПР6. 16.ПП3.Трансп.2.Мер.'!I11</f>
        <v>0</v>
      </c>
      <c r="J76" s="46">
        <f>'ПР6. 16.ПП3.Трансп.2.Мер.'!J11</f>
        <v>0</v>
      </c>
      <c r="K76" s="46">
        <f>'ПР6. 16.ПП3.Трансп.2.Мер.'!K11</f>
        <v>51000000</v>
      </c>
      <c r="L76" s="46">
        <v>36330740</v>
      </c>
      <c r="M76" s="46">
        <v>36330740</v>
      </c>
      <c r="N76" s="46">
        <v>0</v>
      </c>
      <c r="O76" s="46">
        <v>0</v>
      </c>
      <c r="P76" s="46">
        <v>0</v>
      </c>
      <c r="Q76" s="46">
        <v>0</v>
      </c>
      <c r="R76" s="46">
        <f>H76</f>
        <v>51000000</v>
      </c>
      <c r="S76" s="46"/>
      <c r="T76" s="46">
        <f>H76</f>
        <v>51000000</v>
      </c>
      <c r="U76" s="46"/>
      <c r="V76" s="46">
        <f>'ПР6. 16.ПП3.Трансп.2.Мер.'!I11</f>
        <v>0</v>
      </c>
      <c r="W76" s="46">
        <f>'ПР6. 16.ПП3.Трансп.2.Мер.'!J11</f>
        <v>0</v>
      </c>
      <c r="X76" s="319"/>
    </row>
    <row r="77" spans="1:24" ht="31.5" customHeight="1">
      <c r="A77" s="319" t="s">
        <v>288</v>
      </c>
      <c r="B77" s="214" t="str">
        <f>'ПР6. 16.ПП3.Трансп.2.Мер.'!A12</f>
        <v>Проведение обследования пассажиропотоков на территории ЗАТО Железногорск</v>
      </c>
      <c r="C77" s="188" t="s">
        <v>124</v>
      </c>
      <c r="D77" s="188" t="s">
        <v>124</v>
      </c>
      <c r="E77" s="188" t="s">
        <v>124</v>
      </c>
      <c r="F77" s="186">
        <f>F79</f>
        <v>1230000030</v>
      </c>
      <c r="G77" s="188"/>
      <c r="H77" s="75">
        <f>H79</f>
        <v>3000000</v>
      </c>
      <c r="I77" s="75">
        <f t="shared" ref="I77:K77" si="71">I79</f>
        <v>0</v>
      </c>
      <c r="J77" s="75">
        <f t="shared" si="71"/>
        <v>0</v>
      </c>
      <c r="K77" s="75">
        <f t="shared" si="71"/>
        <v>3000000</v>
      </c>
      <c r="L77" s="75">
        <f>L79</f>
        <v>36330740</v>
      </c>
      <c r="M77" s="75">
        <f t="shared" ref="M77:R77" si="72">M79</f>
        <v>36330740</v>
      </c>
      <c r="N77" s="75">
        <f t="shared" si="72"/>
        <v>0</v>
      </c>
      <c r="O77" s="75">
        <f t="shared" si="72"/>
        <v>0</v>
      </c>
      <c r="P77" s="75">
        <f t="shared" si="72"/>
        <v>0</v>
      </c>
      <c r="Q77" s="75">
        <f t="shared" si="72"/>
        <v>0</v>
      </c>
      <c r="R77" s="75">
        <f t="shared" si="72"/>
        <v>3000000</v>
      </c>
      <c r="S77" s="75"/>
      <c r="T77" s="75">
        <f t="shared" ref="T77" si="73">T79</f>
        <v>3000000</v>
      </c>
      <c r="U77" s="75"/>
      <c r="V77" s="75">
        <f t="shared" ref="V77:W77" si="74">V79</f>
        <v>0</v>
      </c>
      <c r="W77" s="75">
        <f t="shared" si="74"/>
        <v>0</v>
      </c>
      <c r="X77" s="319"/>
    </row>
    <row r="78" spans="1:24" s="168" customFormat="1" ht="12.75" customHeight="1">
      <c r="A78" s="319"/>
      <c r="B78" s="157" t="s">
        <v>158</v>
      </c>
      <c r="C78" s="56"/>
      <c r="D78" s="187"/>
      <c r="E78" s="187"/>
      <c r="F78" s="187"/>
      <c r="G78" s="187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319"/>
    </row>
    <row r="79" spans="1:24" s="168" customFormat="1" ht="12.75" customHeight="1">
      <c r="A79" s="319"/>
      <c r="B79" s="157" t="s">
        <v>54</v>
      </c>
      <c r="C79" s="46" t="str">
        <f>'ПР6. 16.ПП3.Трансп.2.Мер.'!C12</f>
        <v>009</v>
      </c>
      <c r="D79" s="46" t="str">
        <f>'ПР6. 16.ПП3.Трансп.2.Мер.'!D12</f>
        <v>04</v>
      </c>
      <c r="E79" s="46" t="str">
        <f>'ПР6. 16.ПП3.Трансп.2.Мер.'!E12</f>
        <v>08</v>
      </c>
      <c r="F79" s="186">
        <f>'ПР6. 16.ПП3.Трансп.2.Мер.'!F12</f>
        <v>1230000030</v>
      </c>
      <c r="G79" s="58">
        <f>'ПР6. 16.ПП3.Трансп.2.Мер.'!G12</f>
        <v>244</v>
      </c>
      <c r="H79" s="46">
        <f>'ПР6. 16.ПП3.Трансп.2.Мер.'!H12</f>
        <v>3000000</v>
      </c>
      <c r="I79" s="46">
        <f>'ПР6. 16.ПП3.Трансп.2.Мер.'!I12</f>
        <v>0</v>
      </c>
      <c r="J79" s="46">
        <f>'ПР6. 16.ПП3.Трансп.2.Мер.'!J12</f>
        <v>0</v>
      </c>
      <c r="K79" s="46">
        <f>'ПР6. 16.ПП3.Трансп.2.Мер.'!K12</f>
        <v>3000000</v>
      </c>
      <c r="L79" s="46">
        <v>36330740</v>
      </c>
      <c r="M79" s="46">
        <v>36330740</v>
      </c>
      <c r="N79" s="46">
        <v>0</v>
      </c>
      <c r="O79" s="46">
        <v>0</v>
      </c>
      <c r="P79" s="46">
        <v>0</v>
      </c>
      <c r="Q79" s="46">
        <v>0</v>
      </c>
      <c r="R79" s="46">
        <f>H79</f>
        <v>3000000</v>
      </c>
      <c r="S79" s="46"/>
      <c r="T79" s="46">
        <f>H79</f>
        <v>3000000</v>
      </c>
      <c r="U79" s="46"/>
      <c r="V79" s="46">
        <f>'ПР6. 16.ПП3.Трансп.2.Мер.'!I14</f>
        <v>0</v>
      </c>
      <c r="W79" s="46">
        <f>'ПР6. 16.ПП3.Трансп.2.Мер.'!J14</f>
        <v>0</v>
      </c>
      <c r="X79" s="319"/>
    </row>
    <row r="80" spans="1:24" ht="44.25" customHeight="1">
      <c r="A80" s="84" t="s">
        <v>64</v>
      </c>
      <c r="B80" s="72" t="s">
        <v>96</v>
      </c>
      <c r="C80" s="183" t="s">
        <v>5</v>
      </c>
      <c r="D80" s="183" t="str">
        <f>C80</f>
        <v>Х</v>
      </c>
      <c r="E80" s="183" t="str">
        <f>D80</f>
        <v>Х</v>
      </c>
      <c r="F80" s="183">
        <v>1240000000</v>
      </c>
      <c r="G80" s="183" t="s">
        <v>124</v>
      </c>
      <c r="H80" s="82">
        <f>SUM(H82:H110)/2</f>
        <v>94847274.289999992</v>
      </c>
      <c r="I80" s="82">
        <f>SUM(I82:I110)/2</f>
        <v>90351117</v>
      </c>
      <c r="J80" s="82">
        <f>SUM(J82:J110)/2</f>
        <v>90351117</v>
      </c>
      <c r="K80" s="82">
        <f>SUM(K82:K110)/2</f>
        <v>275549508.28999996</v>
      </c>
      <c r="L80" s="82">
        <v>92873777.959999993</v>
      </c>
      <c r="M80" s="82">
        <v>91033370.489999995</v>
      </c>
      <c r="N80" s="82">
        <f t="shared" ref="N80:W80" si="75">N82+N86+N90+N99+N102</f>
        <v>20327897</v>
      </c>
      <c r="O80" s="82">
        <f t="shared" si="75"/>
        <v>19748299.359999999</v>
      </c>
      <c r="P80" s="82">
        <f t="shared" si="75"/>
        <v>49214577.840000004</v>
      </c>
      <c r="Q80" s="82">
        <f t="shared" si="75"/>
        <v>48560153.770000003</v>
      </c>
      <c r="R80" s="82">
        <f t="shared" si="75"/>
        <v>74093327.710000008</v>
      </c>
      <c r="S80" s="82"/>
      <c r="T80" s="82">
        <f t="shared" si="75"/>
        <v>91390111.289999992</v>
      </c>
      <c r="U80" s="82"/>
      <c r="V80" s="82">
        <f t="shared" si="75"/>
        <v>90351117</v>
      </c>
      <c r="W80" s="82">
        <f t="shared" si="75"/>
        <v>90351117</v>
      </c>
      <c r="X80" s="76"/>
    </row>
    <row r="81" spans="1:24" s="229" customFormat="1">
      <c r="A81" s="227"/>
      <c r="B81" s="224" t="s">
        <v>302</v>
      </c>
      <c r="C81" s="225"/>
      <c r="D81" s="225"/>
      <c r="E81" s="225"/>
      <c r="F81" s="225"/>
      <c r="G81" s="225"/>
      <c r="H81" s="218">
        <f>'ПР4. 19.ПП4.Благ.2.Мер.'!H20</f>
        <v>94847274.289999992</v>
      </c>
      <c r="I81" s="218">
        <f>'ПР4. 19.ПП4.Благ.2.Мер.'!I20</f>
        <v>90351117</v>
      </c>
      <c r="J81" s="218">
        <f>'ПР4. 19.ПП4.Благ.2.Мер.'!J20</f>
        <v>90351117</v>
      </c>
      <c r="K81" s="218">
        <f>'ПР4. 19.ПП4.Благ.2.Мер.'!K20</f>
        <v>275549508.28999996</v>
      </c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30"/>
    </row>
    <row r="82" spans="1:24" ht="15" customHeight="1">
      <c r="A82" s="319" t="s">
        <v>65</v>
      </c>
      <c r="B82" s="200" t="s">
        <v>107</v>
      </c>
      <c r="C82" s="188" t="s">
        <v>124</v>
      </c>
      <c r="D82" s="188" t="s">
        <v>124</v>
      </c>
      <c r="E82" s="188" t="s">
        <v>124</v>
      </c>
      <c r="F82" s="186">
        <f>F84</f>
        <v>1240000010</v>
      </c>
      <c r="G82" s="188" t="s">
        <v>124</v>
      </c>
      <c r="H82" s="75">
        <f>H84+H85</f>
        <v>48898860.289999999</v>
      </c>
      <c r="I82" s="75">
        <f t="shared" ref="I82:K82" si="76">I84+I85</f>
        <v>47859866</v>
      </c>
      <c r="J82" s="75">
        <f t="shared" si="76"/>
        <v>47859866</v>
      </c>
      <c r="K82" s="75">
        <f t="shared" si="76"/>
        <v>144618592.28999999</v>
      </c>
      <c r="L82" s="75">
        <f>L84+L85</f>
        <v>44484421.840000004</v>
      </c>
      <c r="M82" s="75">
        <f t="shared" ref="M82:W82" si="77">M84+M85</f>
        <v>42468633.579999998</v>
      </c>
      <c r="N82" s="75">
        <f t="shared" si="77"/>
        <v>13333563</v>
      </c>
      <c r="O82" s="75">
        <f>O84+O85</f>
        <v>12779225.33</v>
      </c>
      <c r="P82" s="75">
        <f t="shared" si="77"/>
        <v>23155158</v>
      </c>
      <c r="Q82" s="75">
        <f t="shared" si="77"/>
        <v>22680220.530000001</v>
      </c>
      <c r="R82" s="75">
        <f t="shared" si="77"/>
        <v>34155279</v>
      </c>
      <c r="S82" s="75"/>
      <c r="T82" s="75">
        <f t="shared" si="77"/>
        <v>48898860.289999999</v>
      </c>
      <c r="U82" s="75"/>
      <c r="V82" s="75">
        <f t="shared" si="77"/>
        <v>47859866</v>
      </c>
      <c r="W82" s="75">
        <f t="shared" si="77"/>
        <v>47859866</v>
      </c>
      <c r="X82" s="76"/>
    </row>
    <row r="83" spans="1:24" s="168" customFormat="1" ht="12.75" customHeight="1">
      <c r="A83" s="319"/>
      <c r="B83" s="157" t="s">
        <v>158</v>
      </c>
      <c r="C83" s="56"/>
      <c r="D83" s="187"/>
      <c r="E83" s="187"/>
      <c r="F83" s="187"/>
      <c r="G83" s="187"/>
      <c r="H83" s="46"/>
      <c r="I83" s="46"/>
      <c r="J83" s="46"/>
      <c r="K83" s="46"/>
      <c r="L83" s="46"/>
      <c r="M83" s="46"/>
      <c r="N83" s="45"/>
      <c r="O83" s="45"/>
      <c r="P83" s="45"/>
      <c r="Q83" s="45"/>
      <c r="R83" s="45"/>
      <c r="S83" s="45"/>
      <c r="T83" s="45"/>
      <c r="U83" s="46"/>
      <c r="V83" s="48"/>
      <c r="W83" s="48"/>
      <c r="X83" s="320"/>
    </row>
    <row r="84" spans="1:24" s="168" customFormat="1" ht="12.75" customHeight="1">
      <c r="A84" s="319"/>
      <c r="B84" s="157" t="s">
        <v>54</v>
      </c>
      <c r="C84" s="56" t="str">
        <f>'ПР4. 19.ПП4.Благ.2.Мер.'!C9</f>
        <v>009</v>
      </c>
      <c r="D84" s="56" t="str">
        <f>'ПР4. 19.ПП4.Благ.2.Мер.'!D9</f>
        <v>05</v>
      </c>
      <c r="E84" s="56" t="str">
        <f>'ПР4. 19.ПП4.Благ.2.Мер.'!E9</f>
        <v>03</v>
      </c>
      <c r="F84" s="56">
        <f>'ПР4. 19.ПП4.Благ.2.Мер.'!F9</f>
        <v>1240000010</v>
      </c>
      <c r="G84" s="56">
        <f>'ПР4. 19.ПП4.Благ.2.Мер.'!G9</f>
        <v>244</v>
      </c>
      <c r="H84" s="46">
        <f>'ПР4. 19.ПП4.Благ.2.Мер.'!H9</f>
        <v>20253994.289999999</v>
      </c>
      <c r="I84" s="46">
        <f>'ПР4. 19.ПП4.Благ.2.Мер.'!I9</f>
        <v>19215000</v>
      </c>
      <c r="J84" s="46">
        <f>'ПР4. 19.ПП4.Благ.2.Мер.'!J9</f>
        <v>19215000</v>
      </c>
      <c r="K84" s="46">
        <f>'ПР4. 19.ПП4.Благ.2.Мер.'!K9</f>
        <v>58683994.289999999</v>
      </c>
      <c r="L84" s="46">
        <v>15839555.84</v>
      </c>
      <c r="M84" s="46">
        <v>13823768.58</v>
      </c>
      <c r="N84" s="46">
        <v>6651542</v>
      </c>
      <c r="O84" s="46">
        <v>6097204.3300000001</v>
      </c>
      <c r="P84" s="46">
        <f>N84+2821595</f>
        <v>9473137</v>
      </c>
      <c r="Q84" s="46">
        <v>8998199.5299999993</v>
      </c>
      <c r="R84" s="46">
        <f>P84+2719297</f>
        <v>12192434</v>
      </c>
      <c r="S84" s="46"/>
      <c r="T84" s="46">
        <f>H84</f>
        <v>20253994.289999999</v>
      </c>
      <c r="U84" s="46"/>
      <c r="V84" s="46">
        <f>'ПР4. 19.ПП4.Благ.2.Мер.'!I9</f>
        <v>19215000</v>
      </c>
      <c r="W84" s="46">
        <f>'ПР4. 19.ПП4.Благ.2.Мер.'!J9</f>
        <v>19215000</v>
      </c>
      <c r="X84" s="320"/>
    </row>
    <row r="85" spans="1:24" s="168" customFormat="1" ht="12.75" customHeight="1">
      <c r="A85" s="319"/>
      <c r="B85" s="157" t="s">
        <v>54</v>
      </c>
      <c r="C85" s="56" t="str">
        <f>'ПР4. 19.ПП4.Благ.2.Мер.'!C10</f>
        <v>009</v>
      </c>
      <c r="D85" s="56" t="str">
        <f>'ПР4. 19.ПП4.Благ.2.Мер.'!D10</f>
        <v>05</v>
      </c>
      <c r="E85" s="56" t="str">
        <f>'ПР4. 19.ПП4.Благ.2.Мер.'!E10</f>
        <v>03</v>
      </c>
      <c r="F85" s="56">
        <f>'ПР4. 19.ПП4.Благ.2.Мер.'!F10</f>
        <v>1240000010</v>
      </c>
      <c r="G85" s="56">
        <f>'ПР4. 19.ПП4.Благ.2.Мер.'!G10</f>
        <v>812</v>
      </c>
      <c r="H85" s="46">
        <f>'ПР4. 19.ПП4.Благ.2.Мер.'!H10</f>
        <v>28644866</v>
      </c>
      <c r="I85" s="46">
        <f>'ПР4. 19.ПП4.Благ.2.Мер.'!I10</f>
        <v>28644866</v>
      </c>
      <c r="J85" s="46">
        <f>'ПР4. 19.ПП4.Благ.2.Мер.'!J10</f>
        <v>28644866</v>
      </c>
      <c r="K85" s="46">
        <f>'ПР4. 19.ПП4.Благ.2.Мер.'!K10</f>
        <v>85934598</v>
      </c>
      <c r="L85" s="46">
        <v>28644866</v>
      </c>
      <c r="M85" s="46">
        <v>28644865</v>
      </c>
      <c r="N85" s="46">
        <v>6682021</v>
      </c>
      <c r="O85" s="46">
        <v>6682021</v>
      </c>
      <c r="P85" s="46">
        <f>N85+7000000</f>
        <v>13682021</v>
      </c>
      <c r="Q85" s="46">
        <v>13682021</v>
      </c>
      <c r="R85" s="46">
        <f>P85+8280824</f>
        <v>21962845</v>
      </c>
      <c r="S85" s="46"/>
      <c r="T85" s="46">
        <f>H85</f>
        <v>28644866</v>
      </c>
      <c r="U85" s="46"/>
      <c r="V85" s="46">
        <f>'ПР4. 19.ПП4.Благ.2.Мер.'!I10</f>
        <v>28644866</v>
      </c>
      <c r="W85" s="46">
        <f>'ПР4. 19.ПП4.Благ.2.Мер.'!J10</f>
        <v>28644866</v>
      </c>
      <c r="X85" s="320"/>
    </row>
    <row r="86" spans="1:24">
      <c r="A86" s="319" t="s">
        <v>66</v>
      </c>
      <c r="B86" s="200" t="s">
        <v>57</v>
      </c>
      <c r="C86" s="188" t="s">
        <v>124</v>
      </c>
      <c r="D86" s="188" t="s">
        <v>124</v>
      </c>
      <c r="E86" s="188" t="s">
        <v>124</v>
      </c>
      <c r="F86" s="186">
        <f>F88</f>
        <v>1240000020</v>
      </c>
      <c r="G86" s="188" t="s">
        <v>124</v>
      </c>
      <c r="H86" s="75">
        <f>H88+H89</f>
        <v>13275876</v>
      </c>
      <c r="I86" s="75">
        <f t="shared" ref="I86:K86" si="78">I88+I89</f>
        <v>13275876</v>
      </c>
      <c r="J86" s="75">
        <f t="shared" si="78"/>
        <v>13275876</v>
      </c>
      <c r="K86" s="75">
        <f t="shared" si="78"/>
        <v>39827628</v>
      </c>
      <c r="L86" s="75">
        <f>L88+L89</f>
        <v>13548055</v>
      </c>
      <c r="M86" s="75">
        <f t="shared" ref="M86:W86" si="79">M88+M89</f>
        <v>13377256.43</v>
      </c>
      <c r="N86" s="75">
        <f t="shared" si="79"/>
        <v>2374334</v>
      </c>
      <c r="O86" s="75">
        <f>O88+O89</f>
        <v>2363053</v>
      </c>
      <c r="P86" s="75">
        <f t="shared" si="79"/>
        <v>9080918</v>
      </c>
      <c r="Q86" s="75">
        <f t="shared" si="79"/>
        <v>9054078</v>
      </c>
      <c r="R86" s="75">
        <f t="shared" si="79"/>
        <v>16479054</v>
      </c>
      <c r="S86" s="75"/>
      <c r="T86" s="75">
        <f t="shared" si="79"/>
        <v>13275876</v>
      </c>
      <c r="U86" s="75"/>
      <c r="V86" s="75">
        <f t="shared" si="79"/>
        <v>13275876</v>
      </c>
      <c r="W86" s="75">
        <f t="shared" si="79"/>
        <v>13275876</v>
      </c>
      <c r="X86" s="320"/>
    </row>
    <row r="87" spans="1:24" s="168" customFormat="1" ht="12.75">
      <c r="A87" s="319"/>
      <c r="B87" s="157" t="s">
        <v>158</v>
      </c>
      <c r="C87" s="56"/>
      <c r="D87" s="187"/>
      <c r="E87" s="187"/>
      <c r="F87" s="187"/>
      <c r="G87" s="187"/>
      <c r="H87" s="46"/>
      <c r="I87" s="46"/>
      <c r="J87" s="46"/>
      <c r="K87" s="46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320"/>
    </row>
    <row r="88" spans="1:24" s="168" customFormat="1" ht="12.75">
      <c r="A88" s="319"/>
      <c r="B88" s="157" t="s">
        <v>54</v>
      </c>
      <c r="C88" s="46" t="str">
        <f>'ПР4. 19.ПП4.Благ.2.Мер.'!C11</f>
        <v>009</v>
      </c>
      <c r="D88" s="46" t="str">
        <f>'ПР4. 19.ПП4.Благ.2.Мер.'!D11</f>
        <v>05</v>
      </c>
      <c r="E88" s="46" t="str">
        <f>'ПР4. 19.ПП4.Благ.2.Мер.'!E11</f>
        <v>03</v>
      </c>
      <c r="F88" s="56">
        <f>'ПР4. 19.ПП4.Благ.2.Мер.'!F11</f>
        <v>1240000020</v>
      </c>
      <c r="G88" s="46" t="str">
        <f>'ПР4. 19.ПП4.Благ.2.Мер.'!G11</f>
        <v>244</v>
      </c>
      <c r="H88" s="46">
        <f>'ПР4. 19.ПП4.Благ.2.Мер.'!H11</f>
        <v>186000</v>
      </c>
      <c r="I88" s="46">
        <f>'ПР4. 19.ПП4.Благ.2.Мер.'!I11</f>
        <v>186000</v>
      </c>
      <c r="J88" s="46">
        <f>'ПР4. 19.ПП4.Благ.2.Мер.'!J11</f>
        <v>186000</v>
      </c>
      <c r="K88" s="46">
        <f>'ПР4. 19.ПП4.Благ.2.Мер.'!K11</f>
        <v>558000</v>
      </c>
      <c r="L88" s="46">
        <v>458179</v>
      </c>
      <c r="M88" s="46">
        <v>458179</v>
      </c>
      <c r="N88" s="46">
        <v>46500</v>
      </c>
      <c r="O88" s="46">
        <v>35220</v>
      </c>
      <c r="P88" s="46">
        <f>N88+36000</f>
        <v>82500</v>
      </c>
      <c r="Q88" s="46">
        <v>55660</v>
      </c>
      <c r="R88" s="46">
        <f>P88+229179</f>
        <v>311679</v>
      </c>
      <c r="S88" s="46"/>
      <c r="T88" s="46">
        <f>H88</f>
        <v>186000</v>
      </c>
      <c r="U88" s="46"/>
      <c r="V88" s="46">
        <f>'ПР4. 19.ПП4.Благ.2.Мер.'!I11</f>
        <v>186000</v>
      </c>
      <c r="W88" s="46">
        <f>'ПР4. 19.ПП4.Благ.2.Мер.'!J11</f>
        <v>186000</v>
      </c>
      <c r="X88" s="320"/>
    </row>
    <row r="89" spans="1:24" s="168" customFormat="1" ht="12.75" customHeight="1">
      <c r="A89" s="319"/>
      <c r="B89" s="157" t="s">
        <v>54</v>
      </c>
      <c r="C89" s="46" t="str">
        <f>'ПР4. 19.ПП4.Благ.2.Мер.'!C12</f>
        <v>009</v>
      </c>
      <c r="D89" s="46" t="str">
        <f>'ПР4. 19.ПП4.Благ.2.Мер.'!D12</f>
        <v>05</v>
      </c>
      <c r="E89" s="46" t="str">
        <f>'ПР4. 19.ПП4.Благ.2.Мер.'!E12</f>
        <v>03</v>
      </c>
      <c r="F89" s="56">
        <f>'ПР4. 19.ПП4.Благ.2.Мер.'!F12</f>
        <v>1240000020</v>
      </c>
      <c r="G89" s="58">
        <f>'ПР4. 19.ПП4.Благ.2.Мер.'!G12</f>
        <v>812</v>
      </c>
      <c r="H89" s="46">
        <f>'ПР4. 19.ПП4.Благ.2.Мер.'!H12</f>
        <v>13089876</v>
      </c>
      <c r="I89" s="46">
        <f>'ПР4. 19.ПП4.Благ.2.Мер.'!I12</f>
        <v>13089876</v>
      </c>
      <c r="J89" s="46">
        <f>'ПР4. 19.ПП4.Благ.2.Мер.'!J12</f>
        <v>13089876</v>
      </c>
      <c r="K89" s="46">
        <f>'ПР4. 19.ПП4.Благ.2.Мер.'!K12</f>
        <v>39269628</v>
      </c>
      <c r="L89" s="46">
        <v>13089876</v>
      </c>
      <c r="M89" s="46">
        <v>12919077.43</v>
      </c>
      <c r="N89" s="46">
        <v>2327834</v>
      </c>
      <c r="O89" s="46">
        <v>2327833</v>
      </c>
      <c r="P89" s="46">
        <f>N89+6670584</f>
        <v>8998418</v>
      </c>
      <c r="Q89" s="46">
        <v>8998418</v>
      </c>
      <c r="R89" s="46">
        <f>P89+7168957</f>
        <v>16167375</v>
      </c>
      <c r="S89" s="46"/>
      <c r="T89" s="46">
        <f>H89</f>
        <v>13089876</v>
      </c>
      <c r="U89" s="46"/>
      <c r="V89" s="46">
        <f>'ПР4. 19.ПП4.Благ.2.Мер.'!I12</f>
        <v>13089876</v>
      </c>
      <c r="W89" s="46">
        <f>'ПР4. 19.ПП4.Благ.2.Мер.'!J12</f>
        <v>13089876</v>
      </c>
      <c r="X89" s="320"/>
    </row>
    <row r="90" spans="1:24">
      <c r="A90" s="319" t="s">
        <v>108</v>
      </c>
      <c r="B90" s="200" t="str">
        <f>'ПР4. 19.ПП4.Благ.2.Мер.'!A13</f>
        <v>Благоустройство мест массового отдыха населения</v>
      </c>
      <c r="C90" s="188" t="s">
        <v>124</v>
      </c>
      <c r="D90" s="188" t="s">
        <v>124</v>
      </c>
      <c r="E90" s="188" t="s">
        <v>124</v>
      </c>
      <c r="F90" s="186">
        <f>F92</f>
        <v>1240000030</v>
      </c>
      <c r="G90" s="188" t="s">
        <v>124</v>
      </c>
      <c r="H90" s="75">
        <f>H92</f>
        <v>325995</v>
      </c>
      <c r="I90" s="75">
        <f t="shared" ref="I90:K90" si="80">I92</f>
        <v>325995</v>
      </c>
      <c r="J90" s="75">
        <f t="shared" si="80"/>
        <v>325995</v>
      </c>
      <c r="K90" s="75">
        <f t="shared" si="80"/>
        <v>977985</v>
      </c>
      <c r="L90" s="75">
        <f>L92</f>
        <v>325995</v>
      </c>
      <c r="M90" s="75">
        <f t="shared" ref="M90" si="81">M92</f>
        <v>325995</v>
      </c>
      <c r="N90" s="75">
        <f t="shared" ref="N90:W90" si="82">N92</f>
        <v>0</v>
      </c>
      <c r="O90" s="75">
        <f t="shared" si="82"/>
        <v>0</v>
      </c>
      <c r="P90" s="75">
        <f t="shared" si="82"/>
        <v>96000</v>
      </c>
      <c r="Q90" s="75">
        <f t="shared" si="82"/>
        <v>45214.28</v>
      </c>
      <c r="R90" s="75">
        <f t="shared" si="82"/>
        <v>338000</v>
      </c>
      <c r="S90" s="75"/>
      <c r="T90" s="75">
        <f t="shared" si="82"/>
        <v>325995</v>
      </c>
      <c r="U90" s="75"/>
      <c r="V90" s="75">
        <f t="shared" si="82"/>
        <v>325995</v>
      </c>
      <c r="W90" s="75">
        <f t="shared" si="82"/>
        <v>325995</v>
      </c>
      <c r="X90" s="320"/>
    </row>
    <row r="91" spans="1:24" s="168" customFormat="1" ht="12.75" customHeight="1">
      <c r="A91" s="319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20"/>
    </row>
    <row r="92" spans="1:24" s="168" customFormat="1" ht="12.75" customHeight="1">
      <c r="A92" s="319"/>
      <c r="B92" s="157" t="s">
        <v>54</v>
      </c>
      <c r="C92" s="46" t="str">
        <f>'ПР4. 19.ПП4.Благ.2.Мер.'!C13</f>
        <v>009</v>
      </c>
      <c r="D92" s="46" t="str">
        <f>'ПР4. 19.ПП4.Благ.2.Мер.'!D13</f>
        <v>05</v>
      </c>
      <c r="E92" s="46" t="str">
        <f>'ПР4. 19.ПП4.Благ.2.Мер.'!E13</f>
        <v>03</v>
      </c>
      <c r="F92" s="186">
        <f>'ПР4. 19.ПП4.Благ.2.Мер.'!F13</f>
        <v>1240000030</v>
      </c>
      <c r="G92" s="46" t="str">
        <f>'ПР4. 19.ПП4.Благ.2.Мер.'!G13</f>
        <v>244</v>
      </c>
      <c r="H92" s="46">
        <f>'ПР4. 19.ПП4.Благ.2.Мер.'!H13</f>
        <v>325995</v>
      </c>
      <c r="I92" s="46">
        <f>'ПР4. 19.ПП4.Благ.2.Мер.'!I13</f>
        <v>325995</v>
      </c>
      <c r="J92" s="46">
        <f>'ПР4. 19.ПП4.Благ.2.Мер.'!J13</f>
        <v>325995</v>
      </c>
      <c r="K92" s="46">
        <f>'ПР4. 19.ПП4.Благ.2.Мер.'!K13</f>
        <v>977985</v>
      </c>
      <c r="L92" s="46">
        <v>325995</v>
      </c>
      <c r="M92" s="46">
        <v>325995</v>
      </c>
      <c r="N92" s="46">
        <v>0</v>
      </c>
      <c r="O92" s="46">
        <v>0</v>
      </c>
      <c r="P92" s="46">
        <v>96000</v>
      </c>
      <c r="Q92" s="46">
        <v>45214.28</v>
      </c>
      <c r="R92" s="46">
        <f>P92+242000</f>
        <v>338000</v>
      </c>
      <c r="S92" s="46"/>
      <c r="T92" s="46">
        <f>H92</f>
        <v>325995</v>
      </c>
      <c r="U92" s="46"/>
      <c r="V92" s="46">
        <f>'ПР4. 19.ПП4.Благ.2.Мер.'!I13</f>
        <v>325995</v>
      </c>
      <c r="W92" s="46">
        <f>'ПР4. 19.ПП4.Благ.2.Мер.'!J13</f>
        <v>325995</v>
      </c>
      <c r="X92" s="320"/>
    </row>
    <row r="93" spans="1:24" ht="45">
      <c r="A93" s="319" t="s">
        <v>110</v>
      </c>
      <c r="B93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93" s="188" t="s">
        <v>124</v>
      </c>
      <c r="D93" s="188" t="s">
        <v>124</v>
      </c>
      <c r="E93" s="188" t="s">
        <v>124</v>
      </c>
      <c r="F93" s="186">
        <f>F95</f>
        <v>1240000040</v>
      </c>
      <c r="G93" s="188" t="s">
        <v>124</v>
      </c>
      <c r="H93" s="75">
        <f>H95</f>
        <v>1500000</v>
      </c>
      <c r="I93" s="75">
        <f t="shared" ref="I93:K93" si="83">I95</f>
        <v>0</v>
      </c>
      <c r="J93" s="75">
        <f t="shared" si="83"/>
        <v>0</v>
      </c>
      <c r="K93" s="75">
        <f t="shared" si="83"/>
        <v>1500000</v>
      </c>
      <c r="L93" s="75">
        <f>L95</f>
        <v>325995</v>
      </c>
      <c r="M93" s="75">
        <f t="shared" ref="M93:R93" si="84">M95</f>
        <v>325995</v>
      </c>
      <c r="N93" s="75">
        <f t="shared" si="84"/>
        <v>0</v>
      </c>
      <c r="O93" s="75">
        <f t="shared" si="84"/>
        <v>0</v>
      </c>
      <c r="P93" s="75">
        <f t="shared" si="84"/>
        <v>96000</v>
      </c>
      <c r="Q93" s="75">
        <f t="shared" si="84"/>
        <v>45214.28</v>
      </c>
      <c r="R93" s="75">
        <f t="shared" si="84"/>
        <v>338000</v>
      </c>
      <c r="S93" s="75"/>
      <c r="T93" s="75">
        <f t="shared" ref="T93" si="85">T95</f>
        <v>1500000</v>
      </c>
      <c r="U93" s="75"/>
      <c r="V93" s="75">
        <f t="shared" ref="V93:W93" si="86">V95</f>
        <v>28789380</v>
      </c>
      <c r="W93" s="75">
        <f t="shared" si="86"/>
        <v>28789380</v>
      </c>
      <c r="X93" s="320"/>
    </row>
    <row r="94" spans="1:24" s="168" customFormat="1" ht="12.75" customHeight="1">
      <c r="A94" s="319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20"/>
    </row>
    <row r="95" spans="1:24" s="168" customFormat="1" ht="12.75" customHeight="1">
      <c r="A95" s="319"/>
      <c r="B95" s="157" t="s">
        <v>54</v>
      </c>
      <c r="C95" s="58">
        <f>'ПР4. 19.ПП4.Благ.2.Мер.'!C14</f>
        <v>801</v>
      </c>
      <c r="D95" s="46" t="str">
        <f>'ПР4. 19.ПП4.Благ.2.Мер.'!D14</f>
        <v>05</v>
      </c>
      <c r="E95" s="46" t="str">
        <f>'ПР4. 19.ПП4.Благ.2.Мер.'!E14</f>
        <v>03</v>
      </c>
      <c r="F95" s="186">
        <f>'ПР4. 19.ПП4.Благ.2.Мер.'!F14</f>
        <v>1240000040</v>
      </c>
      <c r="G95" s="58">
        <f>'ПР4. 19.ПП4.Благ.2.Мер.'!G14</f>
        <v>870</v>
      </c>
      <c r="H95" s="46">
        <f>'ПР4. 19.ПП4.Благ.2.Мер.'!H14</f>
        <v>1500000</v>
      </c>
      <c r="I95" s="46">
        <f>'ПР4. 19.ПП4.Благ.2.Мер.'!I14</f>
        <v>0</v>
      </c>
      <c r="J95" s="46">
        <f>'ПР4. 19.ПП4.Благ.2.Мер.'!J14</f>
        <v>0</v>
      </c>
      <c r="K95" s="46">
        <f>'ПР4. 19.ПП4.Благ.2.Мер.'!K14</f>
        <v>1500000</v>
      </c>
      <c r="L95" s="46">
        <v>325995</v>
      </c>
      <c r="M95" s="46">
        <v>325995</v>
      </c>
      <c r="N95" s="46">
        <v>0</v>
      </c>
      <c r="O95" s="46">
        <v>0</v>
      </c>
      <c r="P95" s="46">
        <v>96000</v>
      </c>
      <c r="Q95" s="46">
        <v>45214.28</v>
      </c>
      <c r="R95" s="46">
        <f>P95+242000</f>
        <v>338000</v>
      </c>
      <c r="S95" s="46"/>
      <c r="T95" s="46">
        <f>H95</f>
        <v>1500000</v>
      </c>
      <c r="U95" s="46"/>
      <c r="V95" s="46">
        <f>'ПР4. 19.ПП4.Благ.2.Мер.'!I17</f>
        <v>28789380</v>
      </c>
      <c r="W95" s="46">
        <f>'ПР4. 19.ПП4.Благ.2.Мер.'!J17</f>
        <v>28789380</v>
      </c>
      <c r="X95" s="320"/>
    </row>
    <row r="96" spans="1:24" ht="30">
      <c r="A96" s="319" t="s">
        <v>112</v>
      </c>
      <c r="B96" s="275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96" s="188" t="s">
        <v>124</v>
      </c>
      <c r="D96" s="188" t="s">
        <v>124</v>
      </c>
      <c r="E96" s="188" t="s">
        <v>124</v>
      </c>
      <c r="F96" s="186">
        <f>F98</f>
        <v>1240000050</v>
      </c>
      <c r="G96" s="188" t="s">
        <v>124</v>
      </c>
      <c r="H96" s="75">
        <f>H98</f>
        <v>1500000</v>
      </c>
      <c r="I96" s="75">
        <f t="shared" ref="I96:R96" si="87">I98</f>
        <v>0</v>
      </c>
      <c r="J96" s="75">
        <f t="shared" si="87"/>
        <v>0</v>
      </c>
      <c r="K96" s="75">
        <f t="shared" si="87"/>
        <v>1500000</v>
      </c>
      <c r="L96" s="75">
        <f t="shared" si="87"/>
        <v>100000</v>
      </c>
      <c r="M96" s="75">
        <f t="shared" si="87"/>
        <v>18850</v>
      </c>
      <c r="N96" s="75">
        <f t="shared" si="87"/>
        <v>0</v>
      </c>
      <c r="O96" s="75">
        <f t="shared" si="87"/>
        <v>0</v>
      </c>
      <c r="P96" s="75">
        <f t="shared" si="87"/>
        <v>0</v>
      </c>
      <c r="Q96" s="75">
        <f t="shared" si="87"/>
        <v>0</v>
      </c>
      <c r="R96" s="75">
        <f t="shared" si="87"/>
        <v>100000</v>
      </c>
      <c r="S96" s="75"/>
      <c r="T96" s="75">
        <f t="shared" ref="T96" si="88">T98</f>
        <v>100000</v>
      </c>
      <c r="U96" s="75"/>
      <c r="V96" s="75">
        <f t="shared" ref="V96:W96" si="89">V98</f>
        <v>325995</v>
      </c>
      <c r="W96" s="75">
        <f t="shared" si="89"/>
        <v>325995</v>
      </c>
      <c r="X96" s="320"/>
    </row>
    <row r="97" spans="1:24" s="168" customFormat="1" ht="12.75" customHeight="1">
      <c r="A97" s="319"/>
      <c r="B97" s="157" t="s">
        <v>158</v>
      </c>
      <c r="C97" s="56"/>
      <c r="D97" s="187"/>
      <c r="E97" s="187"/>
      <c r="F97" s="187"/>
      <c r="G97" s="187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320"/>
    </row>
    <row r="98" spans="1:24" s="168" customFormat="1" ht="12.75" customHeight="1">
      <c r="A98" s="319"/>
      <c r="B98" s="157" t="s">
        <v>54</v>
      </c>
      <c r="C98" s="46" t="str">
        <f>'ПР4. 19.ПП4.Благ.2.Мер.'!C15</f>
        <v>009</v>
      </c>
      <c r="D98" s="46" t="str">
        <f>'ПР4. 19.ПП4.Благ.2.Мер.'!D15</f>
        <v>05</v>
      </c>
      <c r="E98" s="46" t="str">
        <f>'ПР4. 19.ПП4.Благ.2.Мер.'!E15</f>
        <v>03</v>
      </c>
      <c r="F98" s="58">
        <f>'ПР4. 19.ПП4.Благ.2.Мер.'!F15</f>
        <v>1240000050</v>
      </c>
      <c r="G98" s="58">
        <f>'ПР4. 19.ПП4.Благ.2.Мер.'!G15</f>
        <v>244</v>
      </c>
      <c r="H98" s="46">
        <f>'ПР4. 19.ПП4.Благ.2.Мер.'!H15</f>
        <v>1500000</v>
      </c>
      <c r="I98" s="46">
        <f>'ПР4. 19.ПП4.Благ.2.Мер.'!I15</f>
        <v>0</v>
      </c>
      <c r="J98" s="46">
        <f>'ПР4. 19.ПП4.Благ.2.Мер.'!J15</f>
        <v>0</v>
      </c>
      <c r="K98" s="46">
        <f>'ПР4. 19.ПП4.Благ.2.Мер.'!K15</f>
        <v>1500000</v>
      </c>
      <c r="L98" s="46">
        <v>100000</v>
      </c>
      <c r="M98" s="46">
        <v>18850</v>
      </c>
      <c r="N98" s="46">
        <v>0</v>
      </c>
      <c r="O98" s="46">
        <v>0</v>
      </c>
      <c r="P98" s="46">
        <v>0</v>
      </c>
      <c r="Q98" s="46">
        <v>0</v>
      </c>
      <c r="R98" s="46">
        <v>100000</v>
      </c>
      <c r="S98" s="46"/>
      <c r="T98" s="46">
        <f>R98</f>
        <v>100000</v>
      </c>
      <c r="U98" s="46"/>
      <c r="V98" s="46">
        <f>'ПР4. 19.ПП4.Благ.2.Мер.'!I13</f>
        <v>325995</v>
      </c>
      <c r="W98" s="46">
        <f>'ПР4. 19.ПП4.Благ.2.Мер.'!J13</f>
        <v>325995</v>
      </c>
      <c r="X98" s="320"/>
    </row>
    <row r="99" spans="1:24" ht="60">
      <c r="A99" s="319" t="s">
        <v>280</v>
      </c>
      <c r="B99" s="200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9" s="188" t="s">
        <v>124</v>
      </c>
      <c r="D99" s="188" t="s">
        <v>124</v>
      </c>
      <c r="E99" s="188" t="s">
        <v>124</v>
      </c>
      <c r="F99" s="186">
        <f>F101</f>
        <v>1240000060</v>
      </c>
      <c r="G99" s="188" t="s">
        <v>124</v>
      </c>
      <c r="H99" s="75">
        <f>H101</f>
        <v>100000</v>
      </c>
      <c r="I99" s="75">
        <f t="shared" ref="I99:K99" si="90">I101</f>
        <v>100000</v>
      </c>
      <c r="J99" s="75">
        <f t="shared" si="90"/>
        <v>100000</v>
      </c>
      <c r="K99" s="75">
        <f t="shared" si="90"/>
        <v>300000</v>
      </c>
      <c r="L99" s="75">
        <f t="shared" ref="L99:W99" si="91">L101</f>
        <v>100000</v>
      </c>
      <c r="M99" s="75">
        <f t="shared" si="91"/>
        <v>18850</v>
      </c>
      <c r="N99" s="75">
        <f t="shared" si="91"/>
        <v>0</v>
      </c>
      <c r="O99" s="75">
        <f t="shared" si="91"/>
        <v>0</v>
      </c>
      <c r="P99" s="75">
        <f t="shared" si="91"/>
        <v>0</v>
      </c>
      <c r="Q99" s="75">
        <f t="shared" si="91"/>
        <v>0</v>
      </c>
      <c r="R99" s="75">
        <f t="shared" si="91"/>
        <v>100000</v>
      </c>
      <c r="S99" s="75"/>
      <c r="T99" s="75">
        <f t="shared" si="91"/>
        <v>100000</v>
      </c>
      <c r="U99" s="75"/>
      <c r="V99" s="75">
        <f t="shared" si="91"/>
        <v>100000</v>
      </c>
      <c r="W99" s="75">
        <f t="shared" si="91"/>
        <v>100000</v>
      </c>
      <c r="X99" s="320"/>
    </row>
    <row r="100" spans="1:24" s="168" customFormat="1" ht="12.75" customHeight="1">
      <c r="A100" s="319"/>
      <c r="B100" s="157" t="s">
        <v>158</v>
      </c>
      <c r="C100" s="56"/>
      <c r="D100" s="187"/>
      <c r="E100" s="187"/>
      <c r="F100" s="187"/>
      <c r="G100" s="187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320"/>
    </row>
    <row r="101" spans="1:24" s="168" customFormat="1" ht="12.75" customHeight="1">
      <c r="A101" s="319"/>
      <c r="B101" s="157" t="s">
        <v>54</v>
      </c>
      <c r="C101" s="46" t="str">
        <f>'ПР4. 19.ПП4.Благ.2.Мер.'!C16</f>
        <v>009</v>
      </c>
      <c r="D101" s="46" t="str">
        <f>'ПР4. 19.ПП4.Благ.2.Мер.'!D16</f>
        <v>05</v>
      </c>
      <c r="E101" s="46" t="str">
        <f>'ПР4. 19.ПП4.Благ.2.Мер.'!E16</f>
        <v>03</v>
      </c>
      <c r="F101" s="56">
        <f>'ПР4. 19.ПП4.Благ.2.Мер.'!F16</f>
        <v>1240000060</v>
      </c>
      <c r="G101" s="56">
        <f>'ПР4. 19.ПП4.Благ.2.Мер.'!G16</f>
        <v>244</v>
      </c>
      <c r="H101" s="46">
        <f>'ПР4. 19.ПП4.Благ.2.Мер.'!H16</f>
        <v>100000</v>
      </c>
      <c r="I101" s="46">
        <f>'ПР4. 19.ПП4.Благ.2.Мер.'!I16</f>
        <v>100000</v>
      </c>
      <c r="J101" s="46">
        <f>'ПР4. 19.ПП4.Благ.2.Мер.'!J16</f>
        <v>100000</v>
      </c>
      <c r="K101" s="46">
        <f>'ПР4. 19.ПП4.Благ.2.Мер.'!K16</f>
        <v>300000</v>
      </c>
      <c r="L101" s="46">
        <v>100000</v>
      </c>
      <c r="M101" s="46">
        <v>18850</v>
      </c>
      <c r="N101" s="46">
        <v>0</v>
      </c>
      <c r="O101" s="46">
        <v>0</v>
      </c>
      <c r="P101" s="46">
        <v>0</v>
      </c>
      <c r="Q101" s="46">
        <v>0</v>
      </c>
      <c r="R101" s="46">
        <v>100000</v>
      </c>
      <c r="S101" s="46"/>
      <c r="T101" s="46">
        <f>R101</f>
        <v>100000</v>
      </c>
      <c r="U101" s="46"/>
      <c r="V101" s="46">
        <f>'ПР4. 19.ПП4.Благ.2.Мер.'!I16</f>
        <v>100000</v>
      </c>
      <c r="W101" s="46">
        <f>'ПР4. 19.ПП4.Благ.2.Мер.'!J16</f>
        <v>100000</v>
      </c>
      <c r="X101" s="320"/>
    </row>
    <row r="102" spans="1:24">
      <c r="A102" s="319" t="s">
        <v>365</v>
      </c>
      <c r="B102" s="200" t="s">
        <v>122</v>
      </c>
      <c r="C102" s="188" t="s">
        <v>124</v>
      </c>
      <c r="D102" s="188" t="s">
        <v>124</v>
      </c>
      <c r="E102" s="188" t="s">
        <v>124</v>
      </c>
      <c r="F102" s="186">
        <f>F104</f>
        <v>1240000070</v>
      </c>
      <c r="G102" s="188" t="s">
        <v>124</v>
      </c>
      <c r="H102" s="75">
        <f>H104</f>
        <v>28789380</v>
      </c>
      <c r="I102" s="75">
        <f t="shared" ref="I102:W102" si="92">I104</f>
        <v>28789380</v>
      </c>
      <c r="J102" s="75">
        <f t="shared" si="92"/>
        <v>28789380</v>
      </c>
      <c r="K102" s="75">
        <f t="shared" si="92"/>
        <v>86368140</v>
      </c>
      <c r="L102" s="75">
        <f t="shared" si="92"/>
        <v>28789380</v>
      </c>
      <c r="M102" s="75">
        <f t="shared" si="92"/>
        <v>28789281.84</v>
      </c>
      <c r="N102" s="75">
        <f t="shared" si="92"/>
        <v>4620000</v>
      </c>
      <c r="O102" s="75">
        <f t="shared" si="92"/>
        <v>4606021.03</v>
      </c>
      <c r="P102" s="75">
        <f t="shared" si="92"/>
        <v>16882501.84</v>
      </c>
      <c r="Q102" s="75">
        <f t="shared" si="92"/>
        <v>16780640.960000001</v>
      </c>
      <c r="R102" s="75">
        <f t="shared" si="92"/>
        <v>23020994.710000001</v>
      </c>
      <c r="S102" s="75"/>
      <c r="T102" s="75">
        <f t="shared" si="92"/>
        <v>28789380</v>
      </c>
      <c r="U102" s="75"/>
      <c r="V102" s="75">
        <f t="shared" si="92"/>
        <v>28789380</v>
      </c>
      <c r="W102" s="75">
        <f t="shared" si="92"/>
        <v>28789380</v>
      </c>
      <c r="X102" s="320"/>
    </row>
    <row r="103" spans="1:24" s="168" customFormat="1" ht="12.75" customHeight="1">
      <c r="A103" s="319"/>
      <c r="B103" s="157" t="s">
        <v>158</v>
      </c>
      <c r="C103" s="56"/>
      <c r="D103" s="187"/>
      <c r="E103" s="187"/>
      <c r="F103" s="187"/>
      <c r="G103" s="187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320"/>
    </row>
    <row r="104" spans="1:24" s="168" customFormat="1" ht="12.75" customHeight="1">
      <c r="A104" s="319"/>
      <c r="B104" s="157" t="s">
        <v>54</v>
      </c>
      <c r="C104" s="46" t="str">
        <f>'ПР4. 19.ПП4.Благ.2.Мер.'!C17</f>
        <v>009</v>
      </c>
      <c r="D104" s="46" t="str">
        <f>'ПР4. 19.ПП4.Благ.2.Мер.'!D17</f>
        <v>05</v>
      </c>
      <c r="E104" s="46" t="str">
        <f>'ПР4. 19.ПП4.Благ.2.Мер.'!E17</f>
        <v>03</v>
      </c>
      <c r="F104" s="186">
        <f>'ПР4. 19.ПП4.Благ.2.Мер.'!F17</f>
        <v>1240000070</v>
      </c>
      <c r="G104" s="56">
        <f>'ПР4. 19.ПП4.Благ.2.Мер.'!G17</f>
        <v>244</v>
      </c>
      <c r="H104" s="46">
        <f>'ПР4. 19.ПП4.Благ.2.Мер.'!H17</f>
        <v>28789380</v>
      </c>
      <c r="I104" s="46">
        <f>'ПР4. 19.ПП4.Благ.2.Мер.'!I17</f>
        <v>28789380</v>
      </c>
      <c r="J104" s="46">
        <f>'ПР4. 19.ПП4.Благ.2.Мер.'!J17</f>
        <v>28789380</v>
      </c>
      <c r="K104" s="46">
        <f>'ПР4. 19.ПП4.Благ.2.Мер.'!K17</f>
        <v>86368140</v>
      </c>
      <c r="L104" s="46">
        <v>28789380</v>
      </c>
      <c r="M104" s="46">
        <v>28789281.84</v>
      </c>
      <c r="N104" s="46">
        <v>4620000</v>
      </c>
      <c r="O104" s="46">
        <v>4606021.03</v>
      </c>
      <c r="P104" s="46">
        <f>N104+12262501.84</f>
        <v>16882501.84</v>
      </c>
      <c r="Q104" s="46">
        <v>16780640.960000001</v>
      </c>
      <c r="R104" s="46">
        <f>P104+6138492.87</f>
        <v>23020994.710000001</v>
      </c>
      <c r="S104" s="46"/>
      <c r="T104" s="46">
        <f>H104</f>
        <v>28789380</v>
      </c>
      <c r="U104" s="46"/>
      <c r="V104" s="46">
        <f>'ПР4. 19.ПП4.Благ.2.Мер.'!I17</f>
        <v>28789380</v>
      </c>
      <c r="W104" s="46">
        <f>'ПР4. 19.ПП4.Благ.2.Мер.'!J17</f>
        <v>28789380</v>
      </c>
      <c r="X104" s="320"/>
    </row>
    <row r="105" spans="1:24" ht="45">
      <c r="A105" s="319" t="s">
        <v>366</v>
      </c>
      <c r="B105" s="275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05" s="188" t="s">
        <v>124</v>
      </c>
      <c r="D105" s="188" t="s">
        <v>124</v>
      </c>
      <c r="E105" s="188" t="s">
        <v>124</v>
      </c>
      <c r="F105" s="186" t="str">
        <f>F107</f>
        <v>12400L5550</v>
      </c>
      <c r="G105" s="188" t="s">
        <v>124</v>
      </c>
      <c r="H105" s="75">
        <f>H107</f>
        <v>304776</v>
      </c>
      <c r="I105" s="75">
        <f t="shared" ref="I105:R105" si="93">I107</f>
        <v>0</v>
      </c>
      <c r="J105" s="75">
        <f t="shared" si="93"/>
        <v>0</v>
      </c>
      <c r="K105" s="75">
        <f t="shared" si="93"/>
        <v>304776</v>
      </c>
      <c r="L105" s="75">
        <f t="shared" si="93"/>
        <v>28789380</v>
      </c>
      <c r="M105" s="75">
        <f t="shared" si="93"/>
        <v>28789281.84</v>
      </c>
      <c r="N105" s="75">
        <f t="shared" si="93"/>
        <v>4620000</v>
      </c>
      <c r="O105" s="75">
        <f t="shared" si="93"/>
        <v>4606021.03</v>
      </c>
      <c r="P105" s="75">
        <f t="shared" si="93"/>
        <v>16882501.84</v>
      </c>
      <c r="Q105" s="75">
        <f t="shared" si="93"/>
        <v>16780640.960000001</v>
      </c>
      <c r="R105" s="75">
        <f t="shared" si="93"/>
        <v>23020994.710000001</v>
      </c>
      <c r="S105" s="75"/>
      <c r="T105" s="75">
        <f t="shared" ref="T105" si="94">T107</f>
        <v>304776</v>
      </c>
      <c r="U105" s="75"/>
      <c r="V105" s="75">
        <f t="shared" ref="V105:W105" si="95">V107</f>
        <v>90351117</v>
      </c>
      <c r="W105" s="75">
        <f t="shared" si="95"/>
        <v>90351117</v>
      </c>
      <c r="X105" s="320"/>
    </row>
    <row r="106" spans="1:24" s="168" customFormat="1" ht="12.75" customHeight="1">
      <c r="A106" s="319"/>
      <c r="B106" s="157" t="s">
        <v>158</v>
      </c>
      <c r="C106" s="56"/>
      <c r="D106" s="187"/>
      <c r="E106" s="187"/>
      <c r="F106" s="187"/>
      <c r="G106" s="187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320"/>
    </row>
    <row r="107" spans="1:24" s="168" customFormat="1" ht="12.75" customHeight="1">
      <c r="A107" s="319"/>
      <c r="B107" s="157" t="s">
        <v>54</v>
      </c>
      <c r="C107" s="46" t="str">
        <f>'ПР4. 19.ПП4.Благ.2.Мер.'!C18</f>
        <v>009</v>
      </c>
      <c r="D107" s="46" t="str">
        <f>'ПР4. 19.ПП4.Благ.2.Мер.'!D18</f>
        <v>05</v>
      </c>
      <c r="E107" s="46" t="str">
        <f>'ПР4. 19.ПП4.Благ.2.Мер.'!E18</f>
        <v>03</v>
      </c>
      <c r="F107" s="46" t="str">
        <f>'ПР4. 19.ПП4.Благ.2.Мер.'!F18</f>
        <v>12400L5550</v>
      </c>
      <c r="G107" s="58">
        <f>'ПР4. 19.ПП4.Благ.2.Мер.'!G18</f>
        <v>812</v>
      </c>
      <c r="H107" s="46">
        <f>'ПР4. 19.ПП4.Благ.2.Мер.'!H18</f>
        <v>304776</v>
      </c>
      <c r="I107" s="46">
        <f>'ПР4. 19.ПП4.Благ.2.Мер.'!I18</f>
        <v>0</v>
      </c>
      <c r="J107" s="46">
        <f>'ПР4. 19.ПП4.Благ.2.Мер.'!J18</f>
        <v>0</v>
      </c>
      <c r="K107" s="46">
        <f>'ПР4. 19.ПП4.Благ.2.Мер.'!K18</f>
        <v>304776</v>
      </c>
      <c r="L107" s="46">
        <v>28789380</v>
      </c>
      <c r="M107" s="46">
        <v>28789281.84</v>
      </c>
      <c r="N107" s="46">
        <v>4620000</v>
      </c>
      <c r="O107" s="46">
        <v>4606021.03</v>
      </c>
      <c r="P107" s="46">
        <f>N107+12262501.84</f>
        <v>16882501.84</v>
      </c>
      <c r="Q107" s="46">
        <v>16780640.960000001</v>
      </c>
      <c r="R107" s="46">
        <f>P107+6138492.87</f>
        <v>23020994.710000001</v>
      </c>
      <c r="S107" s="46"/>
      <c r="T107" s="46">
        <f>H107</f>
        <v>304776</v>
      </c>
      <c r="U107" s="46"/>
      <c r="V107" s="46">
        <f>'ПР4. 19.ПП4.Благ.2.Мер.'!I20</f>
        <v>90351117</v>
      </c>
      <c r="W107" s="46">
        <f>'ПР4. 19.ПП4.Благ.2.Мер.'!J20</f>
        <v>90351117</v>
      </c>
      <c r="X107" s="320"/>
    </row>
    <row r="108" spans="1:24" ht="30">
      <c r="A108" s="319" t="s">
        <v>367</v>
      </c>
      <c r="B108" s="275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108" s="188" t="s">
        <v>124</v>
      </c>
      <c r="D108" s="188" t="s">
        <v>124</v>
      </c>
      <c r="E108" s="188" t="s">
        <v>124</v>
      </c>
      <c r="F108" s="186" t="str">
        <f>F110</f>
        <v>12400L5600</v>
      </c>
      <c r="G108" s="188" t="s">
        <v>124</v>
      </c>
      <c r="H108" s="75">
        <f>H110</f>
        <v>152387</v>
      </c>
      <c r="I108" s="75">
        <f t="shared" ref="I108:R108" si="96">I110</f>
        <v>0</v>
      </c>
      <c r="J108" s="75">
        <f t="shared" si="96"/>
        <v>0</v>
      </c>
      <c r="K108" s="75">
        <f t="shared" si="96"/>
        <v>152387</v>
      </c>
      <c r="L108" s="75">
        <f t="shared" si="96"/>
        <v>28789380</v>
      </c>
      <c r="M108" s="75">
        <f t="shared" si="96"/>
        <v>28789281.84</v>
      </c>
      <c r="N108" s="75">
        <f t="shared" si="96"/>
        <v>4620000</v>
      </c>
      <c r="O108" s="75">
        <f t="shared" si="96"/>
        <v>4606021.03</v>
      </c>
      <c r="P108" s="75">
        <f t="shared" si="96"/>
        <v>16882501.84</v>
      </c>
      <c r="Q108" s="75">
        <f t="shared" si="96"/>
        <v>16780640.960000001</v>
      </c>
      <c r="R108" s="75">
        <f t="shared" si="96"/>
        <v>23020994.710000001</v>
      </c>
      <c r="S108" s="75"/>
      <c r="T108" s="75">
        <f t="shared" ref="T108" si="97">T110</f>
        <v>152387</v>
      </c>
      <c r="U108" s="75"/>
      <c r="V108" s="75">
        <f t="shared" ref="V108:W108" si="98">V110</f>
        <v>0</v>
      </c>
      <c r="W108" s="75">
        <f t="shared" si="98"/>
        <v>0</v>
      </c>
      <c r="X108" s="320"/>
    </row>
    <row r="109" spans="1:24" s="168" customFormat="1" ht="12.75" customHeight="1">
      <c r="A109" s="319"/>
      <c r="B109" s="157" t="s">
        <v>158</v>
      </c>
      <c r="C109" s="56"/>
      <c r="D109" s="187"/>
      <c r="E109" s="187"/>
      <c r="F109" s="187"/>
      <c r="G109" s="187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320"/>
    </row>
    <row r="110" spans="1:24" s="168" customFormat="1" ht="12.75" customHeight="1">
      <c r="A110" s="319"/>
      <c r="B110" s="157" t="s">
        <v>54</v>
      </c>
      <c r="C110" s="46" t="str">
        <f>'ПР4. 19.ПП4.Благ.2.Мер.'!C19</f>
        <v>009</v>
      </c>
      <c r="D110" s="46" t="str">
        <f>'ПР4. 19.ПП4.Благ.2.Мер.'!D19</f>
        <v>05</v>
      </c>
      <c r="E110" s="46" t="str">
        <f>'ПР4. 19.ПП4.Благ.2.Мер.'!E19</f>
        <v>03</v>
      </c>
      <c r="F110" s="46" t="str">
        <f>'ПР4. 19.ПП4.Благ.2.Мер.'!F19</f>
        <v>12400L5600</v>
      </c>
      <c r="G110" s="58">
        <f>'ПР4. 19.ПП4.Благ.2.Мер.'!G19</f>
        <v>244</v>
      </c>
      <c r="H110" s="46">
        <f>'ПР4. 19.ПП4.Благ.2.Мер.'!H19</f>
        <v>152387</v>
      </c>
      <c r="I110" s="46">
        <f>'ПР4. 19.ПП4.Благ.2.Мер.'!I19</f>
        <v>0</v>
      </c>
      <c r="J110" s="46">
        <f>'ПР4. 19.ПП4.Благ.2.Мер.'!J19</f>
        <v>0</v>
      </c>
      <c r="K110" s="46">
        <f>'ПР4. 19.ПП4.Благ.2.Мер.'!K19</f>
        <v>152387</v>
      </c>
      <c r="L110" s="46">
        <v>28789380</v>
      </c>
      <c r="M110" s="46">
        <v>28789281.84</v>
      </c>
      <c r="N110" s="46">
        <v>4620000</v>
      </c>
      <c r="O110" s="46">
        <v>4606021.03</v>
      </c>
      <c r="P110" s="46">
        <f>N110+12262501.84</f>
        <v>16882501.84</v>
      </c>
      <c r="Q110" s="46">
        <v>16780640.960000001</v>
      </c>
      <c r="R110" s="46">
        <f>P110+6138492.87</f>
        <v>23020994.710000001</v>
      </c>
      <c r="S110" s="46"/>
      <c r="T110" s="46">
        <f>H110</f>
        <v>152387</v>
      </c>
      <c r="U110" s="46"/>
      <c r="V110" s="46">
        <f>'ПР4. 19.ПП4.Благ.2.Мер.'!I23</f>
        <v>0</v>
      </c>
      <c r="W110" s="46">
        <f>'ПР4. 19.ПП4.Благ.2.Мер.'!J23</f>
        <v>0</v>
      </c>
      <c r="X110" s="320"/>
    </row>
    <row r="111" spans="1:24">
      <c r="B111" s="205"/>
      <c r="C111" s="189"/>
      <c r="D111" s="189"/>
      <c r="E111" s="189"/>
      <c r="F111" s="189"/>
      <c r="G111" s="189"/>
      <c r="H111" s="190"/>
      <c r="I111" s="190"/>
      <c r="J111" s="190"/>
      <c r="K111" s="190"/>
    </row>
    <row r="112" spans="1:24">
      <c r="B112" s="205"/>
      <c r="C112" s="189"/>
      <c r="D112" s="189"/>
      <c r="E112" s="189"/>
      <c r="F112" s="189"/>
      <c r="G112" s="189"/>
      <c r="H112" s="190"/>
      <c r="I112" s="190"/>
      <c r="J112" s="190"/>
      <c r="K112" s="190"/>
    </row>
    <row r="113" spans="2:25" s="204" customFormat="1">
      <c r="C113" s="181"/>
      <c r="D113" s="181"/>
      <c r="E113" s="181"/>
      <c r="F113" s="181"/>
      <c r="G113" s="181"/>
      <c r="H113" s="51"/>
      <c r="I113" s="51"/>
      <c r="J113" s="51"/>
      <c r="K113" s="51"/>
      <c r="L113" s="51"/>
      <c r="M113" s="51"/>
      <c r="N113" s="51"/>
      <c r="O113" s="51"/>
      <c r="Q113" s="51"/>
      <c r="R113" s="51"/>
      <c r="S113" s="51"/>
      <c r="T113" s="51"/>
      <c r="U113" s="51"/>
      <c r="Y113" s="35"/>
    </row>
    <row r="114" spans="2:25" s="204" customFormat="1" ht="15" customHeight="1">
      <c r="B114" s="206" t="s">
        <v>14</v>
      </c>
      <c r="C114" s="191"/>
      <c r="D114" s="191"/>
      <c r="E114" s="191"/>
      <c r="F114" s="191"/>
      <c r="G114" s="192"/>
      <c r="H114" s="193"/>
      <c r="I114" s="324" t="s">
        <v>13</v>
      </c>
      <c r="J114" s="324"/>
      <c r="K114" s="51"/>
      <c r="L114" s="51"/>
      <c r="M114" s="51"/>
      <c r="N114" s="51"/>
      <c r="O114" s="51"/>
      <c r="P114" s="51" t="s">
        <v>154</v>
      </c>
      <c r="Q114" s="51"/>
      <c r="R114" s="51"/>
      <c r="S114" s="51"/>
      <c r="T114" s="51"/>
      <c r="U114" s="51"/>
      <c r="Y114" s="35"/>
    </row>
  </sheetData>
  <mergeCells count="74">
    <mergeCell ref="I1:K1"/>
    <mergeCell ref="X57:X59"/>
    <mergeCell ref="C3:G5"/>
    <mergeCell ref="A3:A6"/>
    <mergeCell ref="X31:X33"/>
    <mergeCell ref="A13:A15"/>
    <mergeCell ref="A25:A27"/>
    <mergeCell ref="X28:X30"/>
    <mergeCell ref="X43:X45"/>
    <mergeCell ref="X37:X39"/>
    <mergeCell ref="A22:A24"/>
    <mergeCell ref="X34:X36"/>
    <mergeCell ref="B3:B6"/>
    <mergeCell ref="H3:K5"/>
    <mergeCell ref="B2:K2"/>
    <mergeCell ref="A10:A12"/>
    <mergeCell ref="X10:X12"/>
    <mergeCell ref="X13:X1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14:J114"/>
    <mergeCell ref="A28:A30"/>
    <mergeCell ref="A51:A53"/>
    <mergeCell ref="A43:A45"/>
    <mergeCell ref="A37:A39"/>
    <mergeCell ref="A31:A33"/>
    <mergeCell ref="A77:A79"/>
    <mergeCell ref="A99:A101"/>
    <mergeCell ref="A68:A70"/>
    <mergeCell ref="A74:A76"/>
    <mergeCell ref="A57:A59"/>
    <mergeCell ref="A93:A95"/>
    <mergeCell ref="A34:A36"/>
    <mergeCell ref="A90:A92"/>
    <mergeCell ref="A60:A62"/>
    <mergeCell ref="A71:A73"/>
    <mergeCell ref="A16:A18"/>
    <mergeCell ref="A19:A21"/>
    <mergeCell ref="X46:X56"/>
    <mergeCell ref="A102:A104"/>
    <mergeCell ref="A48:A50"/>
    <mergeCell ref="X99:X101"/>
    <mergeCell ref="A82:A85"/>
    <mergeCell ref="A86:A89"/>
    <mergeCell ref="X102:X104"/>
    <mergeCell ref="A54:A56"/>
    <mergeCell ref="X86:X89"/>
    <mergeCell ref="X90:X92"/>
    <mergeCell ref="X68:X70"/>
    <mergeCell ref="X74:X76"/>
    <mergeCell ref="X83:X85"/>
    <mergeCell ref="X77:X79"/>
    <mergeCell ref="A105:A107"/>
    <mergeCell ref="X105:X107"/>
    <mergeCell ref="A108:A110"/>
    <mergeCell ref="X108:X110"/>
    <mergeCell ref="A40:A42"/>
    <mergeCell ref="X40:X42"/>
    <mergeCell ref="A63:A65"/>
    <mergeCell ref="X63:X65"/>
    <mergeCell ref="A96:A98"/>
    <mergeCell ref="X96:X98"/>
    <mergeCell ref="X93:X95"/>
    <mergeCell ref="X71:X73"/>
    <mergeCell ref="X60:X62"/>
  </mergeCells>
  <conditionalFormatting sqref="H8">
    <cfRule type="cellIs" dxfId="34" priority="19" operator="notEqual">
      <formula>$H$9</formula>
    </cfRule>
  </conditionalFormatting>
  <conditionalFormatting sqref="I8">
    <cfRule type="cellIs" dxfId="33" priority="18" operator="notEqual">
      <formula>$I$9</formula>
    </cfRule>
  </conditionalFormatting>
  <conditionalFormatting sqref="J8">
    <cfRule type="cellIs" dxfId="32" priority="17" operator="notEqual">
      <formula>$J$9</formula>
    </cfRule>
  </conditionalFormatting>
  <conditionalFormatting sqref="K8">
    <cfRule type="cellIs" dxfId="31" priority="16" operator="notEqual">
      <formula>$K$9</formula>
    </cfRule>
  </conditionalFormatting>
  <conditionalFormatting sqref="I46 M46 Q46 U46">
    <cfRule type="cellIs" dxfId="30" priority="11" operator="notEqual">
      <formula>$I$47</formula>
    </cfRule>
  </conditionalFormatting>
  <conditionalFormatting sqref="J46 N46 R46 V46">
    <cfRule type="cellIs" dxfId="29" priority="10" operator="notEqual">
      <formula>$J$47</formula>
    </cfRule>
  </conditionalFormatting>
  <conditionalFormatting sqref="K46 O46 S46 W46">
    <cfRule type="cellIs" dxfId="28" priority="9" operator="notEqual">
      <formula>$K$47</formula>
    </cfRule>
  </conditionalFormatting>
  <conditionalFormatting sqref="H66">
    <cfRule type="cellIs" dxfId="27" priority="8" operator="notEqual">
      <formula>$H$67</formula>
    </cfRule>
  </conditionalFormatting>
  <conditionalFormatting sqref="I66">
    <cfRule type="cellIs" dxfId="26" priority="7" operator="notEqual">
      <formula>$I$67</formula>
    </cfRule>
  </conditionalFormatting>
  <conditionalFormatting sqref="J66">
    <cfRule type="cellIs" dxfId="25" priority="6" operator="notEqual">
      <formula>$J$67</formula>
    </cfRule>
  </conditionalFormatting>
  <conditionalFormatting sqref="K66">
    <cfRule type="cellIs" dxfId="24" priority="5" operator="notEqual">
      <formula>$K$67</formula>
    </cfRule>
  </conditionalFormatting>
  <conditionalFormatting sqref="H80">
    <cfRule type="cellIs" dxfId="23" priority="4" operator="notEqual">
      <formula>$H$81</formula>
    </cfRule>
  </conditionalFormatting>
  <conditionalFormatting sqref="I80">
    <cfRule type="cellIs" dxfId="22" priority="3" operator="notEqual">
      <formula>$I$81</formula>
    </cfRule>
  </conditionalFormatting>
  <conditionalFormatting sqref="J80">
    <cfRule type="cellIs" dxfId="21" priority="2" operator="notEqual">
      <formula>$J$81</formula>
    </cfRule>
  </conditionalFormatting>
  <conditionalFormatting sqref="K80">
    <cfRule type="cellIs" dxfId="20" priority="1" operator="notEqual">
      <formula>$K$81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66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16384" width="9.140625" style="9"/>
  </cols>
  <sheetData>
    <row r="1" spans="1:20" ht="67.5" customHeight="1">
      <c r="D1" s="271"/>
      <c r="E1" s="369" t="s">
        <v>368</v>
      </c>
      <c r="F1" s="369"/>
      <c r="G1" s="369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41" t="s">
        <v>267</v>
      </c>
      <c r="F2" s="341"/>
      <c r="G2" s="341"/>
      <c r="Q2" s="342" t="s">
        <v>140</v>
      </c>
      <c r="R2" s="342"/>
      <c r="S2" s="342"/>
      <c r="T2" s="342"/>
    </row>
    <row r="3" spans="1:20" ht="42.75" customHeight="1">
      <c r="A3" s="346" t="s">
        <v>190</v>
      </c>
      <c r="B3" s="346"/>
      <c r="C3" s="346"/>
      <c r="D3" s="346"/>
      <c r="E3" s="346"/>
      <c r="F3" s="346"/>
      <c r="G3" s="346"/>
      <c r="H3" s="346" t="s">
        <v>160</v>
      </c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</row>
    <row r="4" spans="1:20">
      <c r="A4" s="319" t="s">
        <v>51</v>
      </c>
      <c r="B4" s="347" t="s">
        <v>52</v>
      </c>
      <c r="C4" s="347" t="s">
        <v>234</v>
      </c>
      <c r="D4" s="319" t="s">
        <v>91</v>
      </c>
      <c r="E4" s="319"/>
      <c r="F4" s="319"/>
      <c r="G4" s="319"/>
      <c r="H4" s="319" t="s">
        <v>141</v>
      </c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21" t="s">
        <v>142</v>
      </c>
    </row>
    <row r="5" spans="1:20">
      <c r="A5" s="319"/>
      <c r="B5" s="347"/>
      <c r="C5" s="347"/>
      <c r="D5" s="319"/>
      <c r="E5" s="319"/>
      <c r="F5" s="319"/>
      <c r="G5" s="319"/>
      <c r="H5" s="319" t="s">
        <v>265</v>
      </c>
      <c r="I5" s="319"/>
      <c r="J5" s="319" t="s">
        <v>266</v>
      </c>
      <c r="K5" s="319"/>
      <c r="L5" s="319"/>
      <c r="M5" s="319"/>
      <c r="N5" s="319"/>
      <c r="O5" s="319"/>
      <c r="P5" s="319"/>
      <c r="Q5" s="319"/>
      <c r="R5" s="326" t="s">
        <v>34</v>
      </c>
      <c r="S5" s="326"/>
      <c r="T5" s="322"/>
    </row>
    <row r="6" spans="1:20" ht="15" customHeight="1">
      <c r="A6" s="319"/>
      <c r="B6" s="347"/>
      <c r="C6" s="347"/>
      <c r="D6" s="319"/>
      <c r="E6" s="319"/>
      <c r="F6" s="319"/>
      <c r="G6" s="319"/>
      <c r="H6" s="319"/>
      <c r="I6" s="319"/>
      <c r="J6" s="328" t="s">
        <v>143</v>
      </c>
      <c r="K6" s="328"/>
      <c r="L6" s="328" t="s">
        <v>144</v>
      </c>
      <c r="M6" s="328"/>
      <c r="N6" s="328" t="s">
        <v>145</v>
      </c>
      <c r="O6" s="328"/>
      <c r="P6" s="327" t="s">
        <v>146</v>
      </c>
      <c r="Q6" s="327"/>
      <c r="R6" s="326"/>
      <c r="S6" s="326"/>
      <c r="T6" s="322"/>
    </row>
    <row r="7" spans="1:20" ht="30">
      <c r="A7" s="319"/>
      <c r="B7" s="347"/>
      <c r="C7" s="347"/>
      <c r="D7" s="197" t="s">
        <v>132</v>
      </c>
      <c r="E7" s="197" t="s">
        <v>192</v>
      </c>
      <c r="F7" s="197" t="s">
        <v>282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23"/>
    </row>
    <row r="8" spans="1:20" s="21" customFormat="1" ht="14.25" customHeight="1">
      <c r="A8" s="370" t="s">
        <v>50</v>
      </c>
      <c r="B8" s="370" t="s">
        <v>133</v>
      </c>
      <c r="C8" s="37" t="s">
        <v>53</v>
      </c>
      <c r="D8" s="82">
        <f>'06. Пр.1 Распределение. Отч.7'!H7</f>
        <v>507804043.11000001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1036551955.11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60"/>
    </row>
    <row r="9" spans="1:20" s="21" customFormat="1" ht="14.25">
      <c r="A9" s="370"/>
      <c r="B9" s="370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61"/>
    </row>
    <row r="10" spans="1:20" s="21" customFormat="1" ht="14.25">
      <c r="A10" s="370"/>
      <c r="B10" s="370"/>
      <c r="C10" s="68" t="s">
        <v>41</v>
      </c>
      <c r="D10" s="82">
        <f t="shared" ref="D10:F14" si="2">D17+D109+D159+D195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H17+H109+H159+H195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61"/>
    </row>
    <row r="11" spans="1:20" s="21" customFormat="1" ht="14.25">
      <c r="A11" s="370"/>
      <c r="B11" s="370"/>
      <c r="C11" s="37" t="s">
        <v>43</v>
      </c>
      <c r="D11" s="82">
        <f t="shared" si="2"/>
        <v>98567900</v>
      </c>
      <c r="E11" s="82">
        <f t="shared" si="2"/>
        <v>0</v>
      </c>
      <c r="F11" s="82">
        <f t="shared" si="2"/>
        <v>0</v>
      </c>
      <c r="G11" s="82">
        <f t="shared" si="3"/>
        <v>98567900</v>
      </c>
      <c r="H11" s="85">
        <f t="shared" ref="H11:S11" si="5">H18+H110+H160+H196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61"/>
    </row>
    <row r="12" spans="1:20" s="21" customFormat="1" ht="14.25">
      <c r="A12" s="370"/>
      <c r="B12" s="370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H19+H111+H161+H197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61"/>
    </row>
    <row r="13" spans="1:20" s="21" customFormat="1" ht="14.25">
      <c r="A13" s="370"/>
      <c r="B13" s="370"/>
      <c r="C13" s="37" t="s">
        <v>45</v>
      </c>
      <c r="D13" s="82">
        <f t="shared" si="2"/>
        <v>409236143.11000001</v>
      </c>
      <c r="E13" s="82">
        <f t="shared" si="2"/>
        <v>264373956</v>
      </c>
      <c r="F13" s="82">
        <f t="shared" si="2"/>
        <v>264373956</v>
      </c>
      <c r="G13" s="82">
        <f t="shared" si="3"/>
        <v>937984055.11000001</v>
      </c>
      <c r="H13" s="85">
        <f t="shared" ref="H13:S13" si="7">H20+H112+H162+H198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61"/>
    </row>
    <row r="14" spans="1:20" s="21" customFormat="1" ht="14.25">
      <c r="A14" s="370"/>
      <c r="B14" s="370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H21+H113+H163+H199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62"/>
    </row>
    <row r="15" spans="1:20" s="42" customFormat="1">
      <c r="A15" s="339" t="s">
        <v>6</v>
      </c>
      <c r="B15" s="339" t="s">
        <v>77</v>
      </c>
      <c r="C15" s="39" t="s">
        <v>53</v>
      </c>
      <c r="D15" s="75">
        <f>D16+D17+D18+D19+D20+D21</f>
        <v>268064718.81999999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435058396.81999999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#REF!+J30+J37+#REF!+J58+J65+#REF!+#REF!+J79+J86+J100+#REF!</f>
        <v>#REF!</v>
      </c>
      <c r="K15" s="87" t="e">
        <f>#REF!+K30+K37+#REF!+K58+K65+#REF!+#REF!+K79+K86+K100+#REF!</f>
        <v>#REF!</v>
      </c>
      <c r="L15" s="87" t="e">
        <f>#REF!+L30+L37+#REF!+L58+L65+#REF!+#REF!+L79+L86+L100+#REF!</f>
        <v>#REF!</v>
      </c>
      <c r="M15" s="87"/>
      <c r="N15" s="87" t="e">
        <f>#REF!+N30+N37+#REF!+N58+N65+#REF!+#REF!+N79+N86+N100+#REF!</f>
        <v>#REF!</v>
      </c>
      <c r="O15" s="87"/>
      <c r="P15" s="87" t="e">
        <f>#REF!+P30+P37+#REF!+P58+P65+#REF!+#REF!+P79+P86+P100+#REF!</f>
        <v>#REF!</v>
      </c>
      <c r="Q15" s="87"/>
      <c r="R15" s="87" t="e">
        <f>#REF!+R30+R37+#REF!+R58+R65+#REF!+#REF!+R79+R86+R100+#REF!</f>
        <v>#REF!</v>
      </c>
      <c r="S15" s="87" t="e">
        <f>#REF!+S30+S37+#REF!+S58+S65+#REF!+#REF!+S79+S86+S100+#REF!</f>
        <v>#REF!</v>
      </c>
      <c r="T15" s="363"/>
    </row>
    <row r="16" spans="1:20" s="42" customFormat="1">
      <c r="A16" s="339"/>
      <c r="B16" s="339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64"/>
    </row>
    <row r="17" spans="1:20" s="42" customFormat="1">
      <c r="A17" s="339"/>
      <c r="B17" s="339"/>
      <c r="C17" s="41" t="s">
        <v>41</v>
      </c>
      <c r="D17" s="75">
        <f>D25+D32+D39+D46+D53+D60+D67+D74+D81+D88+D95+D102</f>
        <v>0</v>
      </c>
      <c r="E17" s="75">
        <f t="shared" ref="E17:G17" si="9">E25+E32+E39+E46+E53+E60+E67+E74+E81+E88+E95+E102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#REF!+J32+J39+#REF!+J60+J67+#REF!+#REF!+J81+J88+J102+#REF!</f>
        <v>#REF!</v>
      </c>
      <c r="K17" s="87" t="e">
        <f>#REF!+K32+K39+#REF!+K60+K67+#REF!+#REF!+K81+K88+K102+#REF!</f>
        <v>#REF!</v>
      </c>
      <c r="L17" s="87" t="e">
        <f>#REF!+L32+L39+#REF!+L60+L67+#REF!+#REF!+L81+L88+L102+#REF!</f>
        <v>#REF!</v>
      </c>
      <c r="M17" s="87"/>
      <c r="N17" s="87" t="e">
        <f>#REF!+N32+N39+#REF!+N60+N67+#REF!+#REF!+N81+N88+N102+#REF!</f>
        <v>#REF!</v>
      </c>
      <c r="O17" s="87"/>
      <c r="P17" s="87" t="e">
        <f>#REF!+P32+P39+#REF!+P60+P67+#REF!+#REF!+P81+P88+P102+#REF!</f>
        <v>#REF!</v>
      </c>
      <c r="Q17" s="87"/>
      <c r="R17" s="87" t="e">
        <f>#REF!+R32+R39+#REF!+R60+R67+#REF!+#REF!+R81+R88+R102+#REF!</f>
        <v>#REF!</v>
      </c>
      <c r="S17" s="87" t="e">
        <f>#REF!+S32+S39+#REF!+S60+S67+#REF!+#REF!+S81+S88+S102+#REF!</f>
        <v>#REF!</v>
      </c>
      <c r="T17" s="364"/>
    </row>
    <row r="18" spans="1:20" s="42" customFormat="1">
      <c r="A18" s="339"/>
      <c r="B18" s="339"/>
      <c r="C18" s="39" t="s">
        <v>43</v>
      </c>
      <c r="D18" s="75">
        <f t="shared" ref="D18:G21" si="10">D26+D33+D40+D47+D54+D61+D68+D75+D82+D89+D96+D103</f>
        <v>98272700</v>
      </c>
      <c r="E18" s="75">
        <f t="shared" si="10"/>
        <v>0</v>
      </c>
      <c r="F18" s="75">
        <f t="shared" si="10"/>
        <v>0</v>
      </c>
      <c r="G18" s="75">
        <f t="shared" si="10"/>
        <v>98272700</v>
      </c>
      <c r="H18" s="87">
        <v>96564000</v>
      </c>
      <c r="I18" s="87">
        <v>96479000</v>
      </c>
      <c r="J18" s="87" t="e">
        <f>#REF!+J33+J40+#REF!+J61+J68+#REF!+#REF!+J82+J89+J103+#REF!</f>
        <v>#REF!</v>
      </c>
      <c r="K18" s="87" t="e">
        <f>#REF!+K33+K40+#REF!+K61+K68+#REF!+#REF!+K82+K89+K103+#REF!</f>
        <v>#REF!</v>
      </c>
      <c r="L18" s="87" t="e">
        <f>#REF!+L33+L40+#REF!+L61+L68+#REF!+#REF!+L82+L89+L103+#REF!</f>
        <v>#REF!</v>
      </c>
      <c r="M18" s="87"/>
      <c r="N18" s="87" t="e">
        <f>#REF!+N33+N40+#REF!+N61+N68+#REF!+#REF!+N82+N89+N103+#REF!</f>
        <v>#REF!</v>
      </c>
      <c r="O18" s="87"/>
      <c r="P18" s="87" t="e">
        <f>#REF!+P33+P40+#REF!+P61+P68+#REF!+#REF!+P82+P89+P103+#REF!</f>
        <v>#REF!</v>
      </c>
      <c r="Q18" s="87"/>
      <c r="R18" s="87" t="e">
        <f>#REF!+R33+R40+#REF!+R61+R68+#REF!+#REF!+R82+R89+R103+#REF!</f>
        <v>#REF!</v>
      </c>
      <c r="S18" s="87" t="e">
        <f>#REF!+S33+S40+#REF!+S61+S68+#REF!+#REF!+S82+S89+S103+#REF!</f>
        <v>#REF!</v>
      </c>
      <c r="T18" s="364"/>
    </row>
    <row r="19" spans="1:20" s="42" customFormat="1">
      <c r="A19" s="339"/>
      <c r="B19" s="339"/>
      <c r="C19" s="70" t="s">
        <v>44</v>
      </c>
      <c r="D19" s="75">
        <f t="shared" si="10"/>
        <v>0</v>
      </c>
      <c r="E19" s="75">
        <f t="shared" si="10"/>
        <v>0</v>
      </c>
      <c r="F19" s="75">
        <f t="shared" si="10"/>
        <v>0</v>
      </c>
      <c r="G19" s="75">
        <f t="shared" si="10"/>
        <v>0</v>
      </c>
      <c r="H19" s="87">
        <v>0</v>
      </c>
      <c r="I19" s="87">
        <v>0</v>
      </c>
      <c r="J19" s="87" t="e">
        <f>#REF!+J34+J41+#REF!+J62+J69+#REF!+#REF!+J83+J90+J104+#REF!</f>
        <v>#REF!</v>
      </c>
      <c r="K19" s="87" t="e">
        <f>#REF!+K34+K41+#REF!+K62+K69+#REF!+#REF!+K83+K90+K104+#REF!</f>
        <v>#REF!</v>
      </c>
      <c r="L19" s="87" t="e">
        <f>#REF!+L34+L41+#REF!+L62+L69+#REF!+#REF!+L83+L90+L104+#REF!</f>
        <v>#REF!</v>
      </c>
      <c r="M19" s="87"/>
      <c r="N19" s="87" t="e">
        <f>#REF!+N34+N41+#REF!+N62+N69+#REF!+#REF!+N83+N90+N104+#REF!</f>
        <v>#REF!</v>
      </c>
      <c r="O19" s="87"/>
      <c r="P19" s="87" t="e">
        <f>#REF!+P34+P41+#REF!+P62+P69+#REF!+#REF!+P83+P90+P104+#REF!</f>
        <v>#REF!</v>
      </c>
      <c r="Q19" s="87"/>
      <c r="R19" s="87" t="e">
        <f>#REF!+R34+R41+#REF!+R62+R69+#REF!+#REF!+R83+R90+R104+#REF!</f>
        <v>#REF!</v>
      </c>
      <c r="S19" s="87" t="e">
        <f>#REF!+S34+S41+#REF!+S62+S69+#REF!+#REF!+S83+S90+S104+#REF!</f>
        <v>#REF!</v>
      </c>
      <c r="T19" s="364"/>
    </row>
    <row r="20" spans="1:20" s="42" customFormat="1">
      <c r="A20" s="339"/>
      <c r="B20" s="339"/>
      <c r="C20" s="39" t="s">
        <v>45</v>
      </c>
      <c r="D20" s="75">
        <f t="shared" si="10"/>
        <v>169792018.81999999</v>
      </c>
      <c r="E20" s="75">
        <f t="shared" si="10"/>
        <v>83496839</v>
      </c>
      <c r="F20" s="75">
        <f t="shared" si="10"/>
        <v>83496839</v>
      </c>
      <c r="G20" s="75">
        <f t="shared" si="10"/>
        <v>336785696.81999999</v>
      </c>
      <c r="H20" s="87">
        <v>104839294.81</v>
      </c>
      <c r="I20" s="87">
        <v>104828588.09999999</v>
      </c>
      <c r="J20" s="87" t="e">
        <f>#REF!+J35+J42+#REF!+J63+J70+#REF!+#REF!+J84+J91+J105+#REF!</f>
        <v>#REF!</v>
      </c>
      <c r="K20" s="87" t="e">
        <f>#REF!+K35+K42+#REF!+K63+K70+#REF!+#REF!+K84+K91+K105+#REF!</f>
        <v>#REF!</v>
      </c>
      <c r="L20" s="87" t="e">
        <f>#REF!+L35+L42+#REF!+L63+L70+#REF!+#REF!+L84+L91+L105+#REF!</f>
        <v>#REF!</v>
      </c>
      <c r="M20" s="87"/>
      <c r="N20" s="87" t="e">
        <f>#REF!+N35+N42+#REF!+N63+N70+#REF!+#REF!+N84+N91+N105+#REF!</f>
        <v>#REF!</v>
      </c>
      <c r="O20" s="87"/>
      <c r="P20" s="87" t="e">
        <f>#REF!+P35+P42+#REF!+P63+P70+#REF!+#REF!+P84+P91+P105+#REF!</f>
        <v>#REF!</v>
      </c>
      <c r="Q20" s="87"/>
      <c r="R20" s="87" t="e">
        <f>#REF!+R35+R42+#REF!+R63+R70+#REF!+#REF!+R84+R91+R105+#REF!</f>
        <v>#REF!</v>
      </c>
      <c r="S20" s="87" t="e">
        <f>#REF!+S35+S42+#REF!+S63+S70+#REF!+#REF!+S84+S91+S105+#REF!</f>
        <v>#REF!</v>
      </c>
      <c r="T20" s="364"/>
    </row>
    <row r="21" spans="1:20" s="42" customFormat="1">
      <c r="A21" s="339"/>
      <c r="B21" s="339"/>
      <c r="C21" s="39" t="s">
        <v>46</v>
      </c>
      <c r="D21" s="75">
        <f t="shared" si="10"/>
        <v>0</v>
      </c>
      <c r="E21" s="75">
        <f t="shared" si="10"/>
        <v>0</v>
      </c>
      <c r="F21" s="75">
        <f t="shared" si="10"/>
        <v>0</v>
      </c>
      <c r="G21" s="75">
        <f t="shared" si="10"/>
        <v>0</v>
      </c>
      <c r="H21" s="87">
        <v>0</v>
      </c>
      <c r="I21" s="87">
        <v>0</v>
      </c>
      <c r="J21" s="87" t="e">
        <f>#REF!+J36+J43+#REF!+J64+J71+#REF!+#REF!+J85+J92+J106+#REF!</f>
        <v>#REF!</v>
      </c>
      <c r="K21" s="87" t="e">
        <f>#REF!+K36+K43+#REF!+K64+K71+#REF!+#REF!+K85+K92+K106+#REF!</f>
        <v>#REF!</v>
      </c>
      <c r="L21" s="87" t="e">
        <f>#REF!+L36+L43+#REF!+L64+L71+#REF!+#REF!+L85+L92+L106+#REF!</f>
        <v>#REF!</v>
      </c>
      <c r="M21" s="87"/>
      <c r="N21" s="87" t="e">
        <f>#REF!+N36+N43+#REF!+N64+N71+#REF!+#REF!+N85+N92+N106+#REF!</f>
        <v>#REF!</v>
      </c>
      <c r="O21" s="87"/>
      <c r="P21" s="87" t="e">
        <f>#REF!+P36+P43+#REF!+P64+P71+#REF!+#REF!+P85+P92+P106+#REF!</f>
        <v>#REF!</v>
      </c>
      <c r="Q21" s="87"/>
      <c r="R21" s="87" t="e">
        <f>#REF!+R36+R43+#REF!+R64+R71+#REF!+#REF!+R85+R92+R106+#REF!</f>
        <v>#REF!</v>
      </c>
      <c r="S21" s="87" t="e">
        <f>#REF!+S36+S43+#REF!+S64+S71+#REF!+#REF!+S85+S92+S106+#REF!</f>
        <v>#REF!</v>
      </c>
      <c r="T21" s="365"/>
    </row>
    <row r="22" spans="1:20" s="236" customFormat="1" ht="13.5" hidden="1">
      <c r="A22" s="231"/>
      <c r="B22" s="231" t="s">
        <v>300</v>
      </c>
      <c r="C22" s="232"/>
      <c r="D22" s="233">
        <f>'ПР3. 10.ПП1.Дороги.2.Мер.'!H22</f>
        <v>268064718.81999999</v>
      </c>
      <c r="E22" s="233">
        <f>'ПР3. 10.ПП1.Дороги.2.Мер.'!I22</f>
        <v>83496839</v>
      </c>
      <c r="F22" s="233">
        <f>'ПР3. 10.ПП1.Дороги.2.Мер.'!J22</f>
        <v>83496839</v>
      </c>
      <c r="G22" s="233">
        <f>'ПР3. 10.ПП1.Дороги.2.Мер.'!K22</f>
        <v>435058396.81999999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19" t="s">
        <v>25</v>
      </c>
      <c r="B23" s="31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84569500</v>
      </c>
      <c r="E23" s="75">
        <f t="shared" ref="E23:L23" si="11">E25+E26+E27+E28+E29</f>
        <v>0</v>
      </c>
      <c r="F23" s="75">
        <f t="shared" si="11"/>
        <v>0</v>
      </c>
      <c r="G23" s="75">
        <f t="shared" si="11"/>
        <v>84569500</v>
      </c>
      <c r="H23" s="75">
        <f t="shared" si="11"/>
        <v>201403294.81</v>
      </c>
      <c r="I23" s="75">
        <f t="shared" si="11"/>
        <v>201307588.09999999</v>
      </c>
      <c r="J23" s="75" t="e">
        <f t="shared" si="11"/>
        <v>#REF!</v>
      </c>
      <c r="K23" s="75" t="e">
        <f t="shared" si="11"/>
        <v>#REF!</v>
      </c>
      <c r="L23" s="75" t="e">
        <f t="shared" si="11"/>
        <v>#REF!</v>
      </c>
      <c r="M23" s="75"/>
      <c r="N23" s="75" t="e">
        <f t="shared" ref="N23" si="12">N25+N26+N27+N28+N29</f>
        <v>#REF!</v>
      </c>
      <c r="O23" s="75"/>
      <c r="P23" s="75" t="e">
        <f t="shared" ref="P23" si="13">P25+P26+P27+P28+P29</f>
        <v>#REF!</v>
      </c>
      <c r="Q23" s="75"/>
      <c r="R23" s="75" t="e">
        <f t="shared" ref="R23:S23" si="14">R25+R26+R27+R28+R29</f>
        <v>#REF!</v>
      </c>
      <c r="S23" s="75" t="e">
        <f t="shared" si="14"/>
        <v>#REF!</v>
      </c>
      <c r="T23" s="366"/>
    </row>
    <row r="24" spans="1:20" s="168" customFormat="1" ht="12.75" hidden="1">
      <c r="A24" s="320"/>
      <c r="B24" s="319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67"/>
    </row>
    <row r="25" spans="1:20" s="168" customFormat="1" ht="12.75" hidden="1">
      <c r="A25" s="320"/>
      <c r="B25" s="319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67"/>
    </row>
    <row r="26" spans="1:20" s="168" customFormat="1" ht="12.75" hidden="1">
      <c r="A26" s="320"/>
      <c r="B26" s="319"/>
      <c r="C26" s="157" t="s">
        <v>43</v>
      </c>
      <c r="D26" s="46">
        <f>'ПР3. 10.ПП1.Дороги.2.Мер.'!H9</f>
        <v>84569500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84569500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67"/>
    </row>
    <row r="27" spans="1:20" s="168" customFormat="1" ht="12.75" hidden="1">
      <c r="A27" s="320"/>
      <c r="B27" s="319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67"/>
    </row>
    <row r="28" spans="1:20" s="168" customFormat="1" ht="12.75" hidden="1">
      <c r="A28" s="320"/>
      <c r="B28" s="319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67"/>
    </row>
    <row r="29" spans="1:20" s="168" customFormat="1" ht="12.75" hidden="1">
      <c r="A29" s="320"/>
      <c r="B29" s="319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68"/>
    </row>
    <row r="30" spans="1:20" s="35" customFormat="1" hidden="1">
      <c r="A30" s="319" t="s">
        <v>26</v>
      </c>
      <c r="B30" s="319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5">E32+E33+E34+E35+E36</f>
        <v>83496839</v>
      </c>
      <c r="F30" s="75">
        <f t="shared" si="15"/>
        <v>83496839</v>
      </c>
      <c r="G30" s="75">
        <f t="shared" si="15"/>
        <v>250490517</v>
      </c>
      <c r="H30" s="75">
        <f t="shared" si="15"/>
        <v>81765039.560000002</v>
      </c>
      <c r="I30" s="75">
        <f t="shared" si="15"/>
        <v>81764169.560000002</v>
      </c>
      <c r="J30" s="75">
        <f t="shared" si="15"/>
        <v>34100000</v>
      </c>
      <c r="K30" s="75">
        <f t="shared" si="15"/>
        <v>34100000</v>
      </c>
      <c r="L30" s="75">
        <f t="shared" si="15"/>
        <v>57346760.980000004</v>
      </c>
      <c r="M30" s="75"/>
      <c r="N30" s="75">
        <f t="shared" si="15"/>
        <v>71243495.150000006</v>
      </c>
      <c r="O30" s="75"/>
      <c r="P30" s="75">
        <f t="shared" si="15"/>
        <v>83496839</v>
      </c>
      <c r="Q30" s="75"/>
      <c r="R30" s="75">
        <f t="shared" si="15"/>
        <v>83496839</v>
      </c>
      <c r="S30" s="75">
        <f t="shared" si="15"/>
        <v>83496839</v>
      </c>
      <c r="T30" s="366"/>
    </row>
    <row r="31" spans="1:20" s="168" customFormat="1" ht="12.75" hidden="1">
      <c r="A31" s="320"/>
      <c r="B31" s="319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67"/>
    </row>
    <row r="32" spans="1:20" s="168" customFormat="1" ht="12.75" hidden="1">
      <c r="A32" s="320"/>
      <c r="B32" s="319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67"/>
    </row>
    <row r="33" spans="1:20" s="168" customFormat="1" ht="12.75" hidden="1">
      <c r="A33" s="320"/>
      <c r="B33" s="319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67"/>
    </row>
    <row r="34" spans="1:20" s="168" customFormat="1" ht="12.75" hidden="1">
      <c r="A34" s="320"/>
      <c r="B34" s="319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67"/>
    </row>
    <row r="35" spans="1:20" s="168" customFormat="1" ht="12.75" hidden="1">
      <c r="A35" s="320"/>
      <c r="B35" s="319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67"/>
    </row>
    <row r="36" spans="1:20" s="168" customFormat="1" ht="12.75" hidden="1">
      <c r="A36" s="320"/>
      <c r="B36" s="319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68"/>
    </row>
    <row r="37" spans="1:20" s="168" customFormat="1" hidden="1">
      <c r="A37" s="319" t="s">
        <v>27</v>
      </c>
      <c r="B37" s="319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6">E39+E40+E41+E42+E43</f>
        <v>0</v>
      </c>
      <c r="F37" s="75">
        <f t="shared" si="16"/>
        <v>0</v>
      </c>
      <c r="G37" s="75">
        <f t="shared" si="16"/>
        <v>1750000</v>
      </c>
      <c r="H37" s="75">
        <f t="shared" si="16"/>
        <v>5000000</v>
      </c>
      <c r="I37" s="75">
        <f t="shared" si="16"/>
        <v>4998730.0999999996</v>
      </c>
      <c r="J37" s="75">
        <f t="shared" si="16"/>
        <v>0</v>
      </c>
      <c r="K37" s="75">
        <f t="shared" si="16"/>
        <v>0</v>
      </c>
      <c r="L37" s="75">
        <f t="shared" si="16"/>
        <v>0</v>
      </c>
      <c r="M37" s="75"/>
      <c r="N37" s="75">
        <f t="shared" si="16"/>
        <v>5000</v>
      </c>
      <c r="O37" s="75"/>
      <c r="P37" s="75">
        <f t="shared" si="16"/>
        <v>5000</v>
      </c>
      <c r="Q37" s="75"/>
      <c r="R37" s="75">
        <f t="shared" si="16"/>
        <v>0</v>
      </c>
      <c r="S37" s="75">
        <f t="shared" si="16"/>
        <v>0</v>
      </c>
      <c r="T37" s="180"/>
    </row>
    <row r="38" spans="1:20" s="168" customFormat="1" hidden="1">
      <c r="A38" s="320"/>
      <c r="B38" s="319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20"/>
      <c r="B39" s="319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20"/>
      <c r="B40" s="319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20"/>
      <c r="B41" s="319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20"/>
      <c r="B42" s="319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20"/>
      <c r="B43" s="319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21" t="s">
        <v>92</v>
      </c>
      <c r="B44" s="319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17">E46+E47+E48+E49+E50</f>
        <v>0</v>
      </c>
      <c r="F44" s="75">
        <f t="shared" si="17"/>
        <v>0</v>
      </c>
      <c r="G44" s="75">
        <f t="shared" si="17"/>
        <v>3000000</v>
      </c>
      <c r="H44" s="75">
        <f t="shared" si="17"/>
        <v>10000000</v>
      </c>
      <c r="I44" s="75">
        <f t="shared" si="17"/>
        <v>9950000</v>
      </c>
      <c r="J44" s="75">
        <f t="shared" si="17"/>
        <v>0</v>
      </c>
      <c r="K44" s="75">
        <f t="shared" si="17"/>
        <v>0</v>
      </c>
      <c r="L44" s="75">
        <f t="shared" si="17"/>
        <v>0</v>
      </c>
      <c r="M44" s="75"/>
      <c r="N44" s="75">
        <f t="shared" ref="N44" si="18">N46+N47+N48+N49+N50</f>
        <v>5000000</v>
      </c>
      <c r="O44" s="75"/>
      <c r="P44" s="75">
        <f t="shared" ref="P44" si="19">P46+P47+P48+P49+P50</f>
        <v>5000000</v>
      </c>
      <c r="Q44" s="75"/>
      <c r="R44" s="75" t="e">
        <f t="shared" ref="R44:S44" si="20">R46+R47+R48+R49+R50</f>
        <v>#REF!</v>
      </c>
      <c r="S44" s="75" t="e">
        <f t="shared" si="20"/>
        <v>#REF!</v>
      </c>
      <c r="T44" s="213"/>
    </row>
    <row r="45" spans="1:20" s="168" customFormat="1" hidden="1">
      <c r="A45" s="322"/>
      <c r="B45" s="319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22"/>
      <c r="B46" s="319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22"/>
      <c r="B47" s="319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22"/>
      <c r="B48" s="319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22"/>
      <c r="B49" s="319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23"/>
      <c r="B50" s="319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19" t="s">
        <v>109</v>
      </c>
      <c r="B51" s="319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1">E53+E54+E55+E56+E57</f>
        <v>0</v>
      </c>
      <c r="F51" s="75">
        <f t="shared" si="21"/>
        <v>0</v>
      </c>
      <c r="G51" s="75">
        <f t="shared" si="21"/>
        <v>1450000</v>
      </c>
      <c r="H51" s="75">
        <f t="shared" si="21"/>
        <v>5000000</v>
      </c>
      <c r="I51" s="75">
        <f t="shared" si="21"/>
        <v>5000000</v>
      </c>
      <c r="J51" s="75">
        <f t="shared" si="21"/>
        <v>0</v>
      </c>
      <c r="K51" s="75">
        <f t="shared" si="21"/>
        <v>0</v>
      </c>
      <c r="L51" s="75">
        <f t="shared" si="21"/>
        <v>4929150</v>
      </c>
      <c r="M51" s="75"/>
      <c r="N51" s="75">
        <f t="shared" ref="N51" si="22">N53+N54+N55+N56+N57</f>
        <v>4929150</v>
      </c>
      <c r="O51" s="75"/>
      <c r="P51" s="75">
        <f t="shared" ref="P51" si="23">P53+P54+P55+P56+P57</f>
        <v>4929150</v>
      </c>
      <c r="Q51" s="75"/>
      <c r="R51" s="75">
        <f t="shared" ref="R51:S51" si="24">R53+R54+R55+R56+R57</f>
        <v>0</v>
      </c>
      <c r="S51" s="75">
        <f t="shared" si="24"/>
        <v>0</v>
      </c>
      <c r="T51" s="208"/>
    </row>
    <row r="52" spans="1:20" s="168" customFormat="1" hidden="1">
      <c r="A52" s="320"/>
      <c r="B52" s="319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20"/>
      <c r="B53" s="319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20"/>
      <c r="B54" s="319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20"/>
      <c r="B55" s="319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20"/>
      <c r="B56" s="319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4929150</v>
      </c>
      <c r="M56" s="112">
        <f>'06. Пр.1 Распределение. Отч.7'!Q28</f>
        <v>197523.16</v>
      </c>
      <c r="N56" s="112">
        <f>'06. Пр.1 Распределение. Отч.7'!R28</f>
        <v>4929150</v>
      </c>
      <c r="O56" s="112">
        <f>'06. Пр.1 Распределение. Отч.7'!S28</f>
        <v>0</v>
      </c>
      <c r="P56" s="112">
        <f>'06. Пр.1 Распределение. Отч.7'!T28</f>
        <v>4929150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20"/>
      <c r="B57" s="319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19" t="s">
        <v>261</v>
      </c>
      <c r="B58" s="319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5">E60+E61+E62+E63+E64</f>
        <v>0</v>
      </c>
      <c r="F58" s="75">
        <f t="shared" si="25"/>
        <v>0</v>
      </c>
      <c r="G58" s="75">
        <f t="shared" si="25"/>
        <v>5000000</v>
      </c>
      <c r="H58" s="75">
        <f t="shared" si="25"/>
        <v>5000000</v>
      </c>
      <c r="I58" s="75">
        <f t="shared" si="25"/>
        <v>5000000</v>
      </c>
      <c r="J58" s="75">
        <f t="shared" si="25"/>
        <v>0</v>
      </c>
      <c r="K58" s="75">
        <f t="shared" si="25"/>
        <v>0</v>
      </c>
      <c r="L58" s="75">
        <f t="shared" si="25"/>
        <v>4929150</v>
      </c>
      <c r="M58" s="75">
        <f t="shared" si="25"/>
        <v>197523.16</v>
      </c>
      <c r="N58" s="75">
        <f t="shared" si="25"/>
        <v>4929150</v>
      </c>
      <c r="O58" s="75"/>
      <c r="P58" s="75">
        <f t="shared" ref="P58" si="26">P60+P61+P62+P63+P64</f>
        <v>4929150</v>
      </c>
      <c r="Q58" s="75"/>
      <c r="R58" s="75">
        <f t="shared" ref="R58:S58" si="27">R60+R61+R62+R63+R64</f>
        <v>0</v>
      </c>
      <c r="S58" s="75">
        <f t="shared" si="27"/>
        <v>0</v>
      </c>
      <c r="T58" s="332"/>
    </row>
    <row r="59" spans="1:20" s="168" customFormat="1" ht="12.75" hidden="1">
      <c r="A59" s="320"/>
      <c r="B59" s="319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3"/>
    </row>
    <row r="60" spans="1:20" s="168" customFormat="1" ht="12.75" hidden="1">
      <c r="A60" s="320"/>
      <c r="B60" s="319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3"/>
    </row>
    <row r="61" spans="1:20" s="168" customFormat="1" ht="12.75" hidden="1">
      <c r="A61" s="320"/>
      <c r="B61" s="319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3"/>
    </row>
    <row r="62" spans="1:20" s="168" customFormat="1" ht="12.75" hidden="1">
      <c r="A62" s="320"/>
      <c r="B62" s="319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3"/>
    </row>
    <row r="63" spans="1:20" s="168" customFormat="1" ht="12.75" hidden="1">
      <c r="A63" s="320"/>
      <c r="B63" s="319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4929150</v>
      </c>
      <c r="M63" s="112">
        <f>'06. Пр.1 Распределение. Отч.7'!Q30</f>
        <v>197523.16</v>
      </c>
      <c r="N63" s="112">
        <f>'06. Пр.1 Распределение. Отч.7'!R30</f>
        <v>4929150</v>
      </c>
      <c r="O63" s="112">
        <f>'06. Пр.1 Распределение. Отч.7'!S30</f>
        <v>0</v>
      </c>
      <c r="P63" s="112">
        <f>'06. Пр.1 Распределение. Отч.7'!T30</f>
        <v>4929150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3"/>
    </row>
    <row r="64" spans="1:20" s="168" customFormat="1" ht="12.75" hidden="1">
      <c r="A64" s="320"/>
      <c r="B64" s="319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4"/>
    </row>
    <row r="65" spans="1:20" s="35" customFormat="1" ht="15" hidden="1" customHeight="1">
      <c r="A65" s="319" t="s">
        <v>262</v>
      </c>
      <c r="B65" s="319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4929150</v>
      </c>
      <c r="E65" s="75">
        <f t="shared" ref="E65:S65" si="28">E67+E68+E69+E70+E71</f>
        <v>0</v>
      </c>
      <c r="F65" s="75">
        <f t="shared" si="28"/>
        <v>0</v>
      </c>
      <c r="G65" s="75">
        <f t="shared" si="28"/>
        <v>4929150</v>
      </c>
      <c r="H65" s="75">
        <f t="shared" si="28"/>
        <v>0</v>
      </c>
      <c r="I65" s="75">
        <f t="shared" si="28"/>
        <v>0</v>
      </c>
      <c r="J65" s="75">
        <f t="shared" si="28"/>
        <v>0</v>
      </c>
      <c r="K65" s="75">
        <f t="shared" si="28"/>
        <v>0</v>
      </c>
      <c r="L65" s="75">
        <f t="shared" si="28"/>
        <v>0</v>
      </c>
      <c r="M65" s="75">
        <f t="shared" ref="M65" si="29">M67+M68+M69+M70+M71</f>
        <v>0</v>
      </c>
      <c r="N65" s="75">
        <f t="shared" si="28"/>
        <v>65500000</v>
      </c>
      <c r="O65" s="75"/>
      <c r="P65" s="75">
        <f t="shared" si="28"/>
        <v>65500000</v>
      </c>
      <c r="Q65" s="75"/>
      <c r="R65" s="75">
        <f t="shared" si="28"/>
        <v>0</v>
      </c>
      <c r="S65" s="75">
        <f t="shared" si="28"/>
        <v>0</v>
      </c>
      <c r="T65" s="332"/>
    </row>
    <row r="66" spans="1:20" s="168" customFormat="1" ht="12.75" hidden="1">
      <c r="A66" s="320"/>
      <c r="B66" s="319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3"/>
    </row>
    <row r="67" spans="1:20" s="168" customFormat="1" ht="12.75" hidden="1">
      <c r="A67" s="320"/>
      <c r="B67" s="319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3"/>
    </row>
    <row r="68" spans="1:20" s="168" customFormat="1" ht="12.75" hidden="1">
      <c r="A68" s="320"/>
      <c r="B68" s="319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3"/>
    </row>
    <row r="69" spans="1:20" s="168" customFormat="1" ht="12.75" hidden="1">
      <c r="A69" s="320"/>
      <c r="B69" s="319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3"/>
    </row>
    <row r="70" spans="1:20" s="168" customFormat="1" ht="12.75" hidden="1">
      <c r="A70" s="320"/>
      <c r="B70" s="319"/>
      <c r="C70" s="157" t="s">
        <v>45</v>
      </c>
      <c r="D70" s="47">
        <f>'ПР3. 10.ПП1.Дороги.2.Мер.'!H16</f>
        <v>4929150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4929150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3"/>
    </row>
    <row r="71" spans="1:20" s="168" customFormat="1" ht="12.75" hidden="1">
      <c r="A71" s="320"/>
      <c r="B71" s="319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4"/>
    </row>
    <row r="72" spans="1:20" s="35" customFormat="1" ht="15" hidden="1" customHeight="1">
      <c r="A72" s="319" t="s">
        <v>263</v>
      </c>
      <c r="B72" s="319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0">E74+E75+E76+E77+E78</f>
        <v>0</v>
      </c>
      <c r="F72" s="75">
        <f t="shared" si="30"/>
        <v>0</v>
      </c>
      <c r="G72" s="75">
        <f t="shared" si="30"/>
        <v>65500000</v>
      </c>
      <c r="H72" s="75">
        <f t="shared" si="30"/>
        <v>0</v>
      </c>
      <c r="I72" s="75">
        <f t="shared" si="30"/>
        <v>0</v>
      </c>
      <c r="J72" s="75">
        <f t="shared" si="30"/>
        <v>0</v>
      </c>
      <c r="K72" s="75">
        <f t="shared" si="30"/>
        <v>0</v>
      </c>
      <c r="L72" s="75">
        <f t="shared" si="30"/>
        <v>0</v>
      </c>
      <c r="M72" s="75">
        <f t="shared" si="30"/>
        <v>0</v>
      </c>
      <c r="N72" s="75">
        <f t="shared" si="30"/>
        <v>338289</v>
      </c>
      <c r="O72" s="75"/>
      <c r="P72" s="75">
        <f t="shared" ref="P72" si="31">P74+P75+P76+P77+P78</f>
        <v>223236</v>
      </c>
      <c r="Q72" s="75"/>
      <c r="R72" s="75" t="e">
        <f t="shared" ref="R72:S72" si="32">R74+R75+R76+R77+R78</f>
        <v>#REF!</v>
      </c>
      <c r="S72" s="75" t="e">
        <f t="shared" si="32"/>
        <v>#REF!</v>
      </c>
      <c r="T72" s="332"/>
    </row>
    <row r="73" spans="1:20" s="168" customFormat="1" ht="12.75" hidden="1">
      <c r="A73" s="320"/>
      <c r="B73" s="319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3"/>
    </row>
    <row r="74" spans="1:20" s="168" customFormat="1" ht="12.75" hidden="1">
      <c r="A74" s="320"/>
      <c r="B74" s="319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3"/>
    </row>
    <row r="75" spans="1:20" s="168" customFormat="1" ht="12.75" hidden="1">
      <c r="A75" s="320"/>
      <c r="B75" s="319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3"/>
    </row>
    <row r="76" spans="1:20" s="168" customFormat="1" ht="12.75" hidden="1">
      <c r="A76" s="320"/>
      <c r="B76" s="319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3"/>
    </row>
    <row r="77" spans="1:20" s="168" customFormat="1" ht="12.75" hidden="1">
      <c r="A77" s="320"/>
      <c r="B77" s="319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Отч.7'!L43</f>
        <v>0</v>
      </c>
      <c r="I77" s="112">
        <f>'06. Пр.1 Распределение. Отч.7'!M43</f>
        <v>0</v>
      </c>
      <c r="J77" s="112">
        <f>'06. Пр.1 Распределение. Отч.7'!N43</f>
        <v>0</v>
      </c>
      <c r="K77" s="112">
        <f>'06. Пр.1 Распределение. Отч.7'!O43</f>
        <v>0</v>
      </c>
      <c r="L77" s="112">
        <f>'06. Пр.1 Распределение. Отч.7'!P43</f>
        <v>0</v>
      </c>
      <c r="M77" s="112">
        <f>'06. Пр.1 Распределение. Отч.7'!Q43</f>
        <v>0</v>
      </c>
      <c r="N77" s="112">
        <f>'06. Пр.1 Распределение. Отч.7'!R43</f>
        <v>338289</v>
      </c>
      <c r="O77" s="112">
        <f>'06. Пр.1 Распределение. Отч.7'!S43</f>
        <v>0</v>
      </c>
      <c r="P77" s="112">
        <f>'06. Пр.1 Распределение. Отч.7'!T43</f>
        <v>223236</v>
      </c>
      <c r="Q77" s="112">
        <f>'06. Пр.1 Распределение. Отч.7'!U43</f>
        <v>0</v>
      </c>
      <c r="R77" s="112" t="e">
        <f>'06. Пр.1 Распределение. Отч.7'!V43</f>
        <v>#REF!</v>
      </c>
      <c r="S77" s="112" t="e">
        <f>'06. Пр.1 Распределение. Отч.7'!W43</f>
        <v>#REF!</v>
      </c>
      <c r="T77" s="333"/>
    </row>
    <row r="78" spans="1:20" s="168" customFormat="1" ht="12.75" hidden="1">
      <c r="A78" s="320"/>
      <c r="B78" s="319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4"/>
    </row>
    <row r="79" spans="1:20" s="35" customFormat="1" ht="15" hidden="1" customHeight="1">
      <c r="A79" s="321" t="s">
        <v>274</v>
      </c>
      <c r="B79" s="319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79" s="169" t="s">
        <v>53</v>
      </c>
      <c r="D79" s="75">
        <f>D81+D82+D83+D84+D85</f>
        <v>442793.82</v>
      </c>
      <c r="E79" s="75">
        <f t="shared" ref="E79:S79" si="33">E81+E82+E83+E84+E85</f>
        <v>0</v>
      </c>
      <c r="F79" s="75">
        <f t="shared" si="33"/>
        <v>0</v>
      </c>
      <c r="G79" s="75">
        <f t="shared" si="33"/>
        <v>442793.82</v>
      </c>
      <c r="H79" s="75">
        <f t="shared" si="33"/>
        <v>0</v>
      </c>
      <c r="I79" s="75">
        <f t="shared" si="33"/>
        <v>0</v>
      </c>
      <c r="J79" s="75">
        <f t="shared" si="33"/>
        <v>0</v>
      </c>
      <c r="K79" s="75">
        <f t="shared" si="33"/>
        <v>0</v>
      </c>
      <c r="L79" s="75">
        <f t="shared" si="33"/>
        <v>0</v>
      </c>
      <c r="M79" s="75">
        <f t="shared" ref="M79" si="34">M81+M82+M83+M84+M85</f>
        <v>0</v>
      </c>
      <c r="N79" s="75">
        <f t="shared" si="33"/>
        <v>20000000</v>
      </c>
      <c r="O79" s="75"/>
      <c r="P79" s="75">
        <f t="shared" si="33"/>
        <v>4000000</v>
      </c>
      <c r="Q79" s="75"/>
      <c r="R79" s="75" t="e">
        <f t="shared" si="33"/>
        <v>#REF!</v>
      </c>
      <c r="S79" s="75" t="e">
        <f t="shared" si="33"/>
        <v>#REF!</v>
      </c>
      <c r="T79" s="332"/>
    </row>
    <row r="80" spans="1:20" s="168" customFormat="1" ht="12.75" hidden="1">
      <c r="A80" s="322"/>
      <c r="B80" s="319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3"/>
    </row>
    <row r="81" spans="1:20" s="168" customFormat="1" ht="12.75" hidden="1">
      <c r="A81" s="322"/>
      <c r="B81" s="319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3"/>
    </row>
    <row r="82" spans="1:20" s="168" customFormat="1" ht="12.75" hidden="1">
      <c r="A82" s="322"/>
      <c r="B82" s="319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3"/>
    </row>
    <row r="83" spans="1:20" s="168" customFormat="1" ht="12.75" hidden="1">
      <c r="A83" s="322"/>
      <c r="B83" s="319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3"/>
    </row>
    <row r="84" spans="1:20" s="168" customFormat="1" ht="12.75" hidden="1">
      <c r="A84" s="322"/>
      <c r="B84" s="319"/>
      <c r="C84" s="157" t="s">
        <v>45</v>
      </c>
      <c r="D84" s="46">
        <f>'ПР3. 10.ПП1.Дороги.2.Мер.'!H18</f>
        <v>442793.82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442793.82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 t="e">
        <f>'06. Пр.1 Распределение. Отч.7'!V39</f>
        <v>#REF!</v>
      </c>
      <c r="S84" s="112" t="e">
        <f>'06. Пр.1 Распределение. Отч.7'!W39</f>
        <v>#REF!</v>
      </c>
      <c r="T84" s="333"/>
    </row>
    <row r="85" spans="1:20" s="168" customFormat="1" ht="12.75" hidden="1">
      <c r="A85" s="323"/>
      <c r="B85" s="319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4"/>
    </row>
    <row r="86" spans="1:20" s="35" customFormat="1" ht="15" hidden="1" customHeight="1">
      <c r="A86" s="321" t="s">
        <v>275</v>
      </c>
      <c r="B86" s="319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5">E88+E89+E90+E91+E92</f>
        <v>0</v>
      </c>
      <c r="F86" s="75">
        <f t="shared" si="35"/>
        <v>0</v>
      </c>
      <c r="G86" s="75">
        <f t="shared" si="35"/>
        <v>4000000</v>
      </c>
      <c r="H86" s="75">
        <f t="shared" si="35"/>
        <v>0</v>
      </c>
      <c r="I86" s="75">
        <f t="shared" si="35"/>
        <v>0</v>
      </c>
      <c r="J86" s="75">
        <f t="shared" si="35"/>
        <v>0</v>
      </c>
      <c r="K86" s="75">
        <f t="shared" si="35"/>
        <v>0</v>
      </c>
      <c r="L86" s="75">
        <f t="shared" si="35"/>
        <v>0</v>
      </c>
      <c r="M86" s="75">
        <f t="shared" ref="M86" si="36">M88+M89+M90+M91+M92</f>
        <v>0</v>
      </c>
      <c r="N86" s="75">
        <f t="shared" si="35"/>
        <v>338289</v>
      </c>
      <c r="O86" s="75"/>
      <c r="P86" s="75">
        <f t="shared" si="35"/>
        <v>223236</v>
      </c>
      <c r="Q86" s="75"/>
      <c r="R86" s="75" t="e">
        <f t="shared" si="35"/>
        <v>#REF!</v>
      </c>
      <c r="S86" s="75" t="e">
        <f t="shared" si="35"/>
        <v>#REF!</v>
      </c>
      <c r="T86" s="332"/>
    </row>
    <row r="87" spans="1:20" s="168" customFormat="1" ht="12.75" hidden="1">
      <c r="A87" s="322"/>
      <c r="B87" s="319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3"/>
    </row>
    <row r="88" spans="1:20" s="168" customFormat="1" ht="12.75" hidden="1">
      <c r="A88" s="322"/>
      <c r="B88" s="319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3"/>
    </row>
    <row r="89" spans="1:20" s="168" customFormat="1" ht="12.75" hidden="1">
      <c r="A89" s="322"/>
      <c r="B89" s="319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3"/>
    </row>
    <row r="90" spans="1:20" s="168" customFormat="1" ht="12.75" hidden="1">
      <c r="A90" s="322"/>
      <c r="B90" s="319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3"/>
    </row>
    <row r="91" spans="1:20" s="168" customFormat="1" ht="12.75" hidden="1">
      <c r="A91" s="322"/>
      <c r="B91" s="319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Отч.7'!L45</f>
        <v>0</v>
      </c>
      <c r="I91" s="112">
        <f>'06. Пр.1 Распределение. Отч.7'!M45</f>
        <v>0</v>
      </c>
      <c r="J91" s="112">
        <f>'06. Пр.1 Распределение. Отч.7'!N45</f>
        <v>0</v>
      </c>
      <c r="K91" s="112">
        <f>'06. Пр.1 Распределение. Отч.7'!O45</f>
        <v>0</v>
      </c>
      <c r="L91" s="112">
        <f>'06. Пр.1 Распределение. Отч.7'!P45</f>
        <v>0</v>
      </c>
      <c r="M91" s="112">
        <f>'06. Пр.1 Распределение. Отч.7'!Q45</f>
        <v>0</v>
      </c>
      <c r="N91" s="112">
        <f>'06. Пр.1 Распределение. Отч.7'!R45</f>
        <v>338289</v>
      </c>
      <c r="O91" s="112">
        <f>'06. Пр.1 Распределение. Отч.7'!S45</f>
        <v>0</v>
      </c>
      <c r="P91" s="112">
        <f>'06. Пр.1 Распределение. Отч.7'!T45</f>
        <v>223236</v>
      </c>
      <c r="Q91" s="112">
        <f>'06. Пр.1 Распределение. Отч.7'!U45</f>
        <v>0</v>
      </c>
      <c r="R91" s="112" t="e">
        <f>'06. Пр.1 Распределение. Отч.7'!V45</f>
        <v>#REF!</v>
      </c>
      <c r="S91" s="112" t="e">
        <f>'06. Пр.1 Распределение. Отч.7'!W45</f>
        <v>#REF!</v>
      </c>
      <c r="T91" s="333"/>
    </row>
    <row r="92" spans="1:20" s="168" customFormat="1" ht="12.75" hidden="1">
      <c r="A92" s="323"/>
      <c r="B92" s="319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4"/>
    </row>
    <row r="93" spans="1:20" s="35" customFormat="1" ht="15" hidden="1" customHeight="1">
      <c r="A93" s="321" t="s">
        <v>344</v>
      </c>
      <c r="B93" s="319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13703200</v>
      </c>
      <c r="E93" s="75">
        <f t="shared" ref="E93:N93" si="37">E95+E96+E97+E98+E99</f>
        <v>0</v>
      </c>
      <c r="F93" s="75">
        <f t="shared" si="37"/>
        <v>0</v>
      </c>
      <c r="G93" s="75">
        <f t="shared" si="37"/>
        <v>13703200</v>
      </c>
      <c r="H93" s="75">
        <f t="shared" si="37"/>
        <v>0</v>
      </c>
      <c r="I93" s="75">
        <f t="shared" si="37"/>
        <v>0</v>
      </c>
      <c r="J93" s="75">
        <f t="shared" si="37"/>
        <v>0</v>
      </c>
      <c r="K93" s="75">
        <f t="shared" si="37"/>
        <v>0</v>
      </c>
      <c r="L93" s="75">
        <f t="shared" si="37"/>
        <v>0</v>
      </c>
      <c r="M93" s="75">
        <f t="shared" si="37"/>
        <v>0</v>
      </c>
      <c r="N93" s="75">
        <f t="shared" si="37"/>
        <v>0</v>
      </c>
      <c r="O93" s="75"/>
      <c r="P93" s="75">
        <f t="shared" ref="P93" si="38">P95+P96+P97+P98+P99</f>
        <v>0</v>
      </c>
      <c r="Q93" s="75"/>
      <c r="R93" s="75">
        <f t="shared" ref="R93:S93" si="39">R95+R96+R97+R98+R99</f>
        <v>0</v>
      </c>
      <c r="S93" s="75">
        <f t="shared" si="39"/>
        <v>0</v>
      </c>
      <c r="T93" s="332"/>
    </row>
    <row r="94" spans="1:20" s="168" customFormat="1" ht="12.75" hidden="1">
      <c r="A94" s="322"/>
      <c r="B94" s="319"/>
      <c r="C94" s="157" t="s">
        <v>42</v>
      </c>
      <c r="D94" s="46"/>
      <c r="E94" s="46"/>
      <c r="F94" s="46"/>
      <c r="G94" s="46"/>
      <c r="H94" s="111"/>
      <c r="I94" s="111"/>
      <c r="J94" s="111"/>
      <c r="K94" s="111"/>
      <c r="L94" s="278"/>
      <c r="M94" s="278"/>
      <c r="N94" s="278"/>
      <c r="O94" s="278"/>
      <c r="P94" s="46"/>
      <c r="Q94" s="46"/>
      <c r="R94" s="46"/>
      <c r="S94" s="46"/>
      <c r="T94" s="333"/>
    </row>
    <row r="95" spans="1:20" s="168" customFormat="1" ht="12.75" hidden="1">
      <c r="A95" s="322"/>
      <c r="B95" s="319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278"/>
      <c r="M95" s="278"/>
      <c r="N95" s="278"/>
      <c r="O95" s="278"/>
      <c r="P95" s="46"/>
      <c r="Q95" s="46"/>
      <c r="R95" s="46"/>
      <c r="S95" s="46"/>
      <c r="T95" s="333"/>
    </row>
    <row r="96" spans="1:20" s="168" customFormat="1" ht="12.75" hidden="1">
      <c r="A96" s="322"/>
      <c r="B96" s="319"/>
      <c r="C96" s="157" t="s">
        <v>43</v>
      </c>
      <c r="D96" s="46">
        <f>'ПР3. 10.ПП1.Дороги.2.Мер.'!H20</f>
        <v>13703200</v>
      </c>
      <c r="E96" s="46">
        <f>'ПР3. 10.ПП1.Дороги.2.Мер.'!I20</f>
        <v>0</v>
      </c>
      <c r="F96" s="46">
        <f>'ПР3. 10.ПП1.Дороги.2.Мер.'!J20</f>
        <v>0</v>
      </c>
      <c r="G96" s="46">
        <f>'ПР3. 10.ПП1.Дороги.2.Мер.'!K20</f>
        <v>13703200</v>
      </c>
      <c r="H96" s="111"/>
      <c r="I96" s="111"/>
      <c r="J96" s="111"/>
      <c r="K96" s="111"/>
      <c r="L96" s="278"/>
      <c r="M96" s="278"/>
      <c r="N96" s="278"/>
      <c r="O96" s="278"/>
      <c r="P96" s="46"/>
      <c r="Q96" s="46"/>
      <c r="R96" s="46"/>
      <c r="S96" s="46"/>
      <c r="T96" s="333"/>
    </row>
    <row r="97" spans="1:20" s="168" customFormat="1" ht="12.75" hidden="1">
      <c r="A97" s="322"/>
      <c r="B97" s="319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278"/>
      <c r="M97" s="278"/>
      <c r="N97" s="278"/>
      <c r="O97" s="278"/>
      <c r="P97" s="46"/>
      <c r="Q97" s="46"/>
      <c r="R97" s="46"/>
      <c r="S97" s="46"/>
      <c r="T97" s="333"/>
    </row>
    <row r="98" spans="1:20" s="168" customFormat="1" ht="12.75" hidden="1">
      <c r="A98" s="322"/>
      <c r="B98" s="319"/>
      <c r="C98" s="157" t="s">
        <v>45</v>
      </c>
      <c r="D98" s="46">
        <v>0</v>
      </c>
      <c r="E98" s="46">
        <v>0</v>
      </c>
      <c r="F98" s="46">
        <v>0</v>
      </c>
      <c r="G98" s="46">
        <v>0</v>
      </c>
      <c r="H98" s="112">
        <f>'06. Пр.1 Распределение. Отч.7'!L52</f>
        <v>0</v>
      </c>
      <c r="I98" s="112">
        <f>'06. Пр.1 Распределение. Отч.7'!M52</f>
        <v>0</v>
      </c>
      <c r="J98" s="112">
        <f>'06. Пр.1 Распределение. Отч.7'!N52</f>
        <v>0</v>
      </c>
      <c r="K98" s="112">
        <f>'06. Пр.1 Распределение. Отч.7'!O52</f>
        <v>0</v>
      </c>
      <c r="L98" s="112">
        <f>'06. Пр.1 Распределение. Отч.7'!P52</f>
        <v>0</v>
      </c>
      <c r="M98" s="112">
        <f>'06. Пр.1 Распределение. Отч.7'!Q52</f>
        <v>0</v>
      </c>
      <c r="N98" s="112">
        <f>'06. Пр.1 Распределение. Отч.7'!R52</f>
        <v>0</v>
      </c>
      <c r="O98" s="112">
        <f>'06. Пр.1 Распределение. Отч.7'!S52</f>
        <v>0</v>
      </c>
      <c r="P98" s="112">
        <f>'06. Пр.1 Распределение. Отч.7'!T52</f>
        <v>0</v>
      </c>
      <c r="Q98" s="112">
        <f>'06. Пр.1 Распределение. Отч.7'!U52</f>
        <v>0</v>
      </c>
      <c r="R98" s="112">
        <f>'06. Пр.1 Распределение. Отч.7'!V52</f>
        <v>0</v>
      </c>
      <c r="S98" s="112">
        <f>'06. Пр.1 Распределение. Отч.7'!W52</f>
        <v>0</v>
      </c>
      <c r="T98" s="333"/>
    </row>
    <row r="99" spans="1:20" s="168" customFormat="1" ht="12.75" hidden="1">
      <c r="A99" s="323"/>
      <c r="B99" s="319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278"/>
      <c r="M99" s="278"/>
      <c r="N99" s="278"/>
      <c r="O99" s="278"/>
      <c r="P99" s="46"/>
      <c r="Q99" s="46"/>
      <c r="R99" s="46"/>
      <c r="S99" s="46"/>
      <c r="T99" s="334"/>
    </row>
    <row r="100" spans="1:20" s="35" customFormat="1" ht="15" hidden="1" customHeight="1">
      <c r="A100" s="321" t="s">
        <v>355</v>
      </c>
      <c r="B100" s="319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00" s="169" t="s">
        <v>53</v>
      </c>
      <c r="D100" s="75">
        <f>D102+D103+D104+D105+D106</f>
        <v>223236</v>
      </c>
      <c r="E100" s="75">
        <f t="shared" ref="E100:S100" si="40">E102+E103+E104+E105+E106</f>
        <v>0</v>
      </c>
      <c r="F100" s="75">
        <f t="shared" si="40"/>
        <v>0</v>
      </c>
      <c r="G100" s="75">
        <f t="shared" si="40"/>
        <v>223236</v>
      </c>
      <c r="H100" s="75" t="e">
        <f t="shared" si="40"/>
        <v>#REF!</v>
      </c>
      <c r="I100" s="75" t="e">
        <f t="shared" si="40"/>
        <v>#REF!</v>
      </c>
      <c r="J100" s="75" t="e">
        <f t="shared" si="40"/>
        <v>#REF!</v>
      </c>
      <c r="K100" s="75" t="e">
        <f t="shared" si="40"/>
        <v>#REF!</v>
      </c>
      <c r="L100" s="75" t="e">
        <f t="shared" si="40"/>
        <v>#REF!</v>
      </c>
      <c r="M100" s="75" t="e">
        <f t="shared" ref="M100" si="41">M102+M103+M104+M105+M106</f>
        <v>#REF!</v>
      </c>
      <c r="N100" s="75" t="e">
        <f t="shared" si="40"/>
        <v>#REF!</v>
      </c>
      <c r="O100" s="75"/>
      <c r="P100" s="75" t="e">
        <f t="shared" si="40"/>
        <v>#REF!</v>
      </c>
      <c r="Q100" s="75"/>
      <c r="R100" s="75" t="e">
        <f t="shared" si="40"/>
        <v>#REF!</v>
      </c>
      <c r="S100" s="75" t="e">
        <f t="shared" si="40"/>
        <v>#REF!</v>
      </c>
      <c r="T100" s="332"/>
    </row>
    <row r="101" spans="1:20" s="35" customFormat="1" hidden="1">
      <c r="A101" s="322"/>
      <c r="B101" s="319"/>
      <c r="C101" s="169" t="s">
        <v>42</v>
      </c>
      <c r="D101" s="75"/>
      <c r="E101" s="75"/>
      <c r="F101" s="75"/>
      <c r="G101" s="75"/>
      <c r="H101" s="86"/>
      <c r="I101" s="86"/>
      <c r="J101" s="86"/>
      <c r="K101" s="86"/>
      <c r="L101" s="166"/>
      <c r="M101" s="166"/>
      <c r="N101" s="166"/>
      <c r="O101" s="166"/>
      <c r="P101" s="75"/>
      <c r="Q101" s="75"/>
      <c r="R101" s="75"/>
      <c r="S101" s="75"/>
      <c r="T101" s="333"/>
    </row>
    <row r="102" spans="1:20" s="168" customFormat="1" ht="12.75" hidden="1">
      <c r="A102" s="322"/>
      <c r="B102" s="319"/>
      <c r="C102" s="170" t="s">
        <v>41</v>
      </c>
      <c r="D102" s="46">
        <v>0</v>
      </c>
      <c r="E102" s="46">
        <v>0</v>
      </c>
      <c r="F102" s="46">
        <v>0</v>
      </c>
      <c r="G102" s="46">
        <v>0</v>
      </c>
      <c r="H102" s="111"/>
      <c r="I102" s="111"/>
      <c r="J102" s="111"/>
      <c r="K102" s="111"/>
      <c r="L102" s="167"/>
      <c r="M102" s="167"/>
      <c r="N102" s="167"/>
      <c r="O102" s="167"/>
      <c r="P102" s="46"/>
      <c r="Q102" s="46"/>
      <c r="R102" s="46"/>
      <c r="S102" s="46"/>
      <c r="T102" s="333"/>
    </row>
    <row r="103" spans="1:20" s="168" customFormat="1" ht="12.75" hidden="1">
      <c r="A103" s="322"/>
      <c r="B103" s="319"/>
      <c r="C103" s="157" t="s">
        <v>43</v>
      </c>
      <c r="D103" s="47">
        <v>0</v>
      </c>
      <c r="E103" s="47">
        <v>0</v>
      </c>
      <c r="F103" s="47">
        <v>0</v>
      </c>
      <c r="G103" s="47">
        <v>0</v>
      </c>
      <c r="H103" s="111"/>
      <c r="I103" s="111"/>
      <c r="J103" s="111"/>
      <c r="K103" s="111"/>
      <c r="L103" s="167"/>
      <c r="M103" s="167"/>
      <c r="N103" s="167"/>
      <c r="O103" s="167"/>
      <c r="P103" s="46"/>
      <c r="Q103" s="46"/>
      <c r="R103" s="46"/>
      <c r="S103" s="46"/>
      <c r="T103" s="333"/>
    </row>
    <row r="104" spans="1:20" s="168" customFormat="1" ht="12.75" hidden="1">
      <c r="A104" s="322"/>
      <c r="B104" s="319"/>
      <c r="C104" s="157" t="s">
        <v>44</v>
      </c>
      <c r="D104" s="46">
        <v>0</v>
      </c>
      <c r="E104" s="46">
        <v>0</v>
      </c>
      <c r="F104" s="46">
        <v>0</v>
      </c>
      <c r="G104" s="46">
        <v>0</v>
      </c>
      <c r="H104" s="111"/>
      <c r="I104" s="111"/>
      <c r="J104" s="111"/>
      <c r="K104" s="111"/>
      <c r="L104" s="167"/>
      <c r="M104" s="167"/>
      <c r="N104" s="167"/>
      <c r="O104" s="167"/>
      <c r="P104" s="46"/>
      <c r="Q104" s="46"/>
      <c r="R104" s="46"/>
      <c r="S104" s="46"/>
      <c r="T104" s="333"/>
    </row>
    <row r="105" spans="1:20" s="168" customFormat="1" ht="12.75" hidden="1">
      <c r="A105" s="322"/>
      <c r="B105" s="319"/>
      <c r="C105" s="157" t="s">
        <v>45</v>
      </c>
      <c r="D105" s="47">
        <f>'ПР3. 10.ПП1.Дороги.2.Мер.'!H21</f>
        <v>223236</v>
      </c>
      <c r="E105" s="47">
        <f>'ПР3. 10.ПП1.Дороги.2.Мер.'!I21</f>
        <v>0</v>
      </c>
      <c r="F105" s="47">
        <f>'ПР3. 10.ПП1.Дороги.2.Мер.'!J21</f>
        <v>0</v>
      </c>
      <c r="G105" s="47">
        <f>'ПР3. 10.ПП1.Дороги.2.Мер.'!K21</f>
        <v>223236</v>
      </c>
      <c r="H105" s="112" t="e">
        <f>'06. Пр.1 Распределение. Отч.7'!#REF!</f>
        <v>#REF!</v>
      </c>
      <c r="I105" s="112" t="e">
        <f>'06. Пр.1 Распределение. Отч.7'!#REF!</f>
        <v>#REF!</v>
      </c>
      <c r="J105" s="112" t="e">
        <f>'06. Пр.1 Распределение. Отч.7'!#REF!</f>
        <v>#REF!</v>
      </c>
      <c r="K105" s="112" t="e">
        <f>'06. Пр.1 Распределение. Отч.7'!#REF!</f>
        <v>#REF!</v>
      </c>
      <c r="L105" s="112" t="e">
        <f>'06. Пр.1 Распределение. Отч.7'!#REF!</f>
        <v>#REF!</v>
      </c>
      <c r="M105" s="112" t="e">
        <f>'06. Пр.1 Распределение. Отч.7'!#REF!</f>
        <v>#REF!</v>
      </c>
      <c r="N105" s="112" t="e">
        <f>'06. Пр.1 Распределение. Отч.7'!#REF!</f>
        <v>#REF!</v>
      </c>
      <c r="O105" s="112" t="e">
        <f>'06. Пр.1 Распределение. Отч.7'!#REF!</f>
        <v>#REF!</v>
      </c>
      <c r="P105" s="112" t="e">
        <f>'06. Пр.1 Распределение. Отч.7'!#REF!</f>
        <v>#REF!</v>
      </c>
      <c r="Q105" s="112" t="e">
        <f>'06. Пр.1 Распределение. Отч.7'!#REF!</f>
        <v>#REF!</v>
      </c>
      <c r="R105" s="112" t="e">
        <f>'06. Пр.1 Распределение. Отч.7'!#REF!</f>
        <v>#REF!</v>
      </c>
      <c r="S105" s="112" t="e">
        <f>'06. Пр.1 Распределение. Отч.7'!#REF!</f>
        <v>#REF!</v>
      </c>
      <c r="T105" s="333"/>
    </row>
    <row r="106" spans="1:20" s="168" customFormat="1" ht="12.75" hidden="1">
      <c r="A106" s="323"/>
      <c r="B106" s="319"/>
      <c r="C106" s="157" t="s">
        <v>46</v>
      </c>
      <c r="D106" s="46">
        <v>0</v>
      </c>
      <c r="E106" s="46">
        <v>0</v>
      </c>
      <c r="F106" s="46">
        <v>0</v>
      </c>
      <c r="G106" s="46">
        <v>0</v>
      </c>
      <c r="H106" s="111"/>
      <c r="I106" s="111"/>
      <c r="J106" s="111"/>
      <c r="K106" s="111"/>
      <c r="L106" s="167"/>
      <c r="M106" s="167"/>
      <c r="N106" s="167"/>
      <c r="O106" s="167"/>
      <c r="P106" s="46"/>
      <c r="Q106" s="46"/>
      <c r="R106" s="46"/>
      <c r="S106" s="46"/>
      <c r="T106" s="334"/>
    </row>
    <row r="107" spans="1:20" s="42" customFormat="1">
      <c r="A107" s="339" t="s">
        <v>7</v>
      </c>
      <c r="B107" s="339" t="s">
        <v>73</v>
      </c>
      <c r="C107" s="39" t="s">
        <v>53</v>
      </c>
      <c r="D107" s="75">
        <f>D109+D110+D111+D112+D113</f>
        <v>1736050</v>
      </c>
      <c r="E107" s="75">
        <f t="shared" ref="E107:G107" si="42">E109+E110+E111+E112+E113</f>
        <v>1370000</v>
      </c>
      <c r="F107" s="75">
        <f t="shared" si="42"/>
        <v>1370000</v>
      </c>
      <c r="G107" s="75">
        <f t="shared" si="42"/>
        <v>4476050</v>
      </c>
      <c r="H107" s="87">
        <f>'06. Пр.1 Распределение. Отч.7'!L46</f>
        <v>472000</v>
      </c>
      <c r="I107" s="87">
        <f>'06. Пр.1 Распределение. Отч.7'!M46</f>
        <v>376080</v>
      </c>
      <c r="J107" s="87" t="e">
        <f>#REF!+#REF!+J115+J122+J129+J136</f>
        <v>#REF!</v>
      </c>
      <c r="K107" s="87" t="e">
        <f>#REF!+#REF!+K115+K122+K129+K136</f>
        <v>#REF!</v>
      </c>
      <c r="L107" s="87" t="e">
        <f>#REF!+#REF!+L115+L122+L129+L136</f>
        <v>#REF!</v>
      </c>
      <c r="M107" s="87" t="e">
        <f>#REF!+#REF!+M115+M122+M129+M136</f>
        <v>#REF!</v>
      </c>
      <c r="N107" s="87" t="e">
        <f>#REF!+#REF!+N115+N122+N129+N136</f>
        <v>#REF!</v>
      </c>
      <c r="O107" s="87" t="e">
        <f>#REF!+#REF!+O115+O122+O129+O136</f>
        <v>#REF!</v>
      </c>
      <c r="P107" s="87" t="e">
        <f>#REF!+#REF!+P115+P122+P129+P136</f>
        <v>#REF!</v>
      </c>
      <c r="Q107" s="87" t="e">
        <f>#REF!+#REF!+Q115+Q122+Q129+Q136</f>
        <v>#REF!</v>
      </c>
      <c r="R107" s="87" t="e">
        <f>#REF!+#REF!+R115+R122+R129+R136</f>
        <v>#REF!</v>
      </c>
      <c r="S107" s="87" t="e">
        <f>#REF!+#REF!+S115+S122+S129+S136</f>
        <v>#REF!</v>
      </c>
      <c r="T107" s="354"/>
    </row>
    <row r="108" spans="1:20" s="42" customFormat="1">
      <c r="A108" s="339"/>
      <c r="B108" s="339"/>
      <c r="C108" s="39" t="s">
        <v>42</v>
      </c>
      <c r="D108" s="75"/>
      <c r="E108" s="75"/>
      <c r="F108" s="75"/>
      <c r="G108" s="75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355"/>
    </row>
    <row r="109" spans="1:20" s="42" customFormat="1">
      <c r="A109" s="339"/>
      <c r="B109" s="339"/>
      <c r="C109" s="41" t="s">
        <v>41</v>
      </c>
      <c r="D109" s="75">
        <f>D117+D124+D131+D138+D145+D152</f>
        <v>0</v>
      </c>
      <c r="E109" s="75">
        <f t="shared" ref="E109:G109" si="43">E117+E124+E131+E138+E145+E152</f>
        <v>0</v>
      </c>
      <c r="F109" s="75">
        <f t="shared" si="43"/>
        <v>0</v>
      </c>
      <c r="G109" s="75">
        <f t="shared" si="43"/>
        <v>0</v>
      </c>
      <c r="H109" s="87">
        <v>0</v>
      </c>
      <c r="I109" s="87">
        <v>0</v>
      </c>
      <c r="J109" s="87" t="e">
        <f>#REF!+#REF!+J117+J124+J131+J138</f>
        <v>#REF!</v>
      </c>
      <c r="K109" s="87" t="e">
        <f>#REF!+#REF!+K117+K124+K131+K138</f>
        <v>#REF!</v>
      </c>
      <c r="L109" s="87" t="e">
        <f>#REF!+#REF!+L117+L124+L131+L138</f>
        <v>#REF!</v>
      </c>
      <c r="M109" s="87" t="e">
        <f>#REF!+#REF!+M117+M124+M131+M138</f>
        <v>#REF!</v>
      </c>
      <c r="N109" s="87" t="e">
        <f>#REF!+#REF!+N117+N124+N131+N138</f>
        <v>#REF!</v>
      </c>
      <c r="O109" s="87" t="e">
        <f>#REF!+#REF!+O117+O124+O131+O138</f>
        <v>#REF!</v>
      </c>
      <c r="P109" s="87" t="e">
        <f>#REF!+#REF!+P117+P124+P131+P138</f>
        <v>#REF!</v>
      </c>
      <c r="Q109" s="87" t="e">
        <f>#REF!+#REF!+Q117+Q124+Q131+Q138</f>
        <v>#REF!</v>
      </c>
      <c r="R109" s="87" t="e">
        <f>#REF!+#REF!+R117+R124+R131+R138</f>
        <v>#REF!</v>
      </c>
      <c r="S109" s="87" t="e">
        <f>#REF!+#REF!+S117+S124+S131+S138</f>
        <v>#REF!</v>
      </c>
      <c r="T109" s="355"/>
    </row>
    <row r="110" spans="1:20" s="42" customFormat="1">
      <c r="A110" s="339"/>
      <c r="B110" s="339"/>
      <c r="C110" s="39" t="s">
        <v>43</v>
      </c>
      <c r="D110" s="75">
        <f t="shared" ref="D110:G113" si="44">D118+D125+D132+D139+D146+D153</f>
        <v>295200</v>
      </c>
      <c r="E110" s="75">
        <f t="shared" si="44"/>
        <v>0</v>
      </c>
      <c r="F110" s="75">
        <f t="shared" si="44"/>
        <v>0</v>
      </c>
      <c r="G110" s="75">
        <f t="shared" si="44"/>
        <v>295200</v>
      </c>
      <c r="H110" s="87">
        <v>356800</v>
      </c>
      <c r="I110" s="87">
        <v>356800</v>
      </c>
      <c r="J110" s="87" t="e">
        <f>#REF!+#REF!+J118+J125+J132+J139</f>
        <v>#REF!</v>
      </c>
      <c r="K110" s="87" t="e">
        <f>#REF!+#REF!+K118+K125+K132+K139</f>
        <v>#REF!</v>
      </c>
      <c r="L110" s="87" t="e">
        <f>#REF!+#REF!+L118+L125+L132+L139</f>
        <v>#REF!</v>
      </c>
      <c r="M110" s="87" t="e">
        <f>#REF!+#REF!+M118+M125+M132+M139</f>
        <v>#REF!</v>
      </c>
      <c r="N110" s="87" t="e">
        <f>#REF!+#REF!+N118+N125+N132+N139</f>
        <v>#REF!</v>
      </c>
      <c r="O110" s="87" t="e">
        <f>#REF!+#REF!+O118+O125+O132+O139</f>
        <v>#REF!</v>
      </c>
      <c r="P110" s="87" t="e">
        <f>#REF!+#REF!+P118+P125+P132+P139</f>
        <v>#REF!</v>
      </c>
      <c r="Q110" s="87" t="e">
        <f>#REF!+#REF!+Q118+Q125+Q132+Q139</f>
        <v>#REF!</v>
      </c>
      <c r="R110" s="87" t="e">
        <f>#REF!+#REF!+R118+R125+R132+R139</f>
        <v>#REF!</v>
      </c>
      <c r="S110" s="87" t="e">
        <f>#REF!+#REF!+S118+S125+S132+S139</f>
        <v>#REF!</v>
      </c>
      <c r="T110" s="355"/>
    </row>
    <row r="111" spans="1:20" s="42" customFormat="1">
      <c r="A111" s="339"/>
      <c r="B111" s="339"/>
      <c r="C111" s="70" t="s">
        <v>44</v>
      </c>
      <c r="D111" s="75">
        <f t="shared" si="44"/>
        <v>0</v>
      </c>
      <c r="E111" s="75">
        <f t="shared" si="44"/>
        <v>0</v>
      </c>
      <c r="F111" s="75">
        <f t="shared" si="44"/>
        <v>0</v>
      </c>
      <c r="G111" s="75">
        <f t="shared" si="44"/>
        <v>0</v>
      </c>
      <c r="H111" s="87">
        <v>0</v>
      </c>
      <c r="I111" s="87">
        <v>0</v>
      </c>
      <c r="J111" s="87" t="e">
        <f>#REF!+#REF!+J119+J126+J133+J140</f>
        <v>#REF!</v>
      </c>
      <c r="K111" s="87" t="e">
        <f>#REF!+#REF!+K119+K126+K133+K140</f>
        <v>#REF!</v>
      </c>
      <c r="L111" s="87" t="e">
        <f>#REF!+#REF!+L119+L126+L133+L140</f>
        <v>#REF!</v>
      </c>
      <c r="M111" s="87" t="e">
        <f>#REF!+#REF!+M119+M126+M133+M140</f>
        <v>#REF!</v>
      </c>
      <c r="N111" s="87" t="e">
        <f>#REF!+#REF!+N119+N126+N133+N140</f>
        <v>#REF!</v>
      </c>
      <c r="O111" s="87" t="e">
        <f>#REF!+#REF!+O119+O126+O133+O140</f>
        <v>#REF!</v>
      </c>
      <c r="P111" s="87" t="e">
        <f>#REF!+#REF!+P119+P126+P133+P140</f>
        <v>#REF!</v>
      </c>
      <c r="Q111" s="87" t="e">
        <f>#REF!+#REF!+Q119+Q126+Q133+Q140</f>
        <v>#REF!</v>
      </c>
      <c r="R111" s="87" t="e">
        <f>#REF!+#REF!+R119+R126+R133+R140</f>
        <v>#REF!</v>
      </c>
      <c r="S111" s="87" t="e">
        <f>#REF!+#REF!+S119+S126+S133+S140</f>
        <v>#REF!</v>
      </c>
      <c r="T111" s="355"/>
    </row>
    <row r="112" spans="1:20" s="42" customFormat="1">
      <c r="A112" s="339"/>
      <c r="B112" s="339"/>
      <c r="C112" s="39" t="s">
        <v>45</v>
      </c>
      <c r="D112" s="75">
        <f t="shared" si="44"/>
        <v>1440850</v>
      </c>
      <c r="E112" s="75">
        <f t="shared" si="44"/>
        <v>1370000</v>
      </c>
      <c r="F112" s="75">
        <f t="shared" si="44"/>
        <v>1370000</v>
      </c>
      <c r="G112" s="75">
        <f t="shared" si="44"/>
        <v>4180850</v>
      </c>
      <c r="H112" s="87">
        <v>5341360</v>
      </c>
      <c r="I112" s="87">
        <v>5244170.0999999996</v>
      </c>
      <c r="J112" s="87" t="e">
        <f>#REF!+#REF!+J120+J127+J134+J141</f>
        <v>#REF!</v>
      </c>
      <c r="K112" s="87" t="e">
        <f>#REF!+#REF!+K120+K127+K134+K141</f>
        <v>#REF!</v>
      </c>
      <c r="L112" s="87" t="e">
        <f>#REF!+#REF!+L120+L127+L134+L141</f>
        <v>#REF!</v>
      </c>
      <c r="M112" s="87" t="e">
        <f>#REF!+#REF!+M120+M127+M134+M141</f>
        <v>#REF!</v>
      </c>
      <c r="N112" s="87" t="e">
        <f>#REF!+#REF!+N120+N127+N134+N141</f>
        <v>#REF!</v>
      </c>
      <c r="O112" s="87" t="e">
        <f>#REF!+#REF!+O120+O127+O134+O141</f>
        <v>#REF!</v>
      </c>
      <c r="P112" s="87" t="e">
        <f>#REF!+#REF!+P120+P127+P134+P141</f>
        <v>#REF!</v>
      </c>
      <c r="Q112" s="87" t="e">
        <f>#REF!+#REF!+Q120+Q127+Q134+Q141</f>
        <v>#REF!</v>
      </c>
      <c r="R112" s="87" t="e">
        <f>#REF!+#REF!+R120+R127+R134+R141</f>
        <v>#REF!</v>
      </c>
      <c r="S112" s="87" t="e">
        <f>#REF!+#REF!+S120+S127+S134+S141</f>
        <v>#REF!</v>
      </c>
      <c r="T112" s="355"/>
    </row>
    <row r="113" spans="1:20" s="42" customFormat="1">
      <c r="A113" s="339"/>
      <c r="B113" s="339"/>
      <c r="C113" s="39" t="s">
        <v>46</v>
      </c>
      <c r="D113" s="75">
        <f t="shared" si="44"/>
        <v>0</v>
      </c>
      <c r="E113" s="75">
        <f t="shared" si="44"/>
        <v>0</v>
      </c>
      <c r="F113" s="75">
        <f t="shared" si="44"/>
        <v>0</v>
      </c>
      <c r="G113" s="75">
        <f t="shared" si="44"/>
        <v>0</v>
      </c>
      <c r="H113" s="87">
        <v>0</v>
      </c>
      <c r="I113" s="87">
        <v>0</v>
      </c>
      <c r="J113" s="87" t="e">
        <f>#REF!+#REF!+J121+J128+J135+J142</f>
        <v>#REF!</v>
      </c>
      <c r="K113" s="87" t="e">
        <f>#REF!+#REF!+K121+K128+K135+K142</f>
        <v>#REF!</v>
      </c>
      <c r="L113" s="87" t="e">
        <f>#REF!+#REF!+L121+L128+L135+L142</f>
        <v>#REF!</v>
      </c>
      <c r="M113" s="87" t="e">
        <f>#REF!+#REF!+M121+M128+M135+M142</f>
        <v>#REF!</v>
      </c>
      <c r="N113" s="87" t="e">
        <f>#REF!+#REF!+N121+N128+N135+N142</f>
        <v>#REF!</v>
      </c>
      <c r="O113" s="87" t="e">
        <f>#REF!+#REF!+O121+O128+O135+O142</f>
        <v>#REF!</v>
      </c>
      <c r="P113" s="87" t="e">
        <f>#REF!+#REF!+P121+P128+P135+P142</f>
        <v>#REF!</v>
      </c>
      <c r="Q113" s="87" t="e">
        <f>#REF!+#REF!+Q121+Q128+Q135+Q142</f>
        <v>#REF!</v>
      </c>
      <c r="R113" s="87" t="e">
        <f>#REF!+#REF!+R121+R128+R135+R142</f>
        <v>#REF!</v>
      </c>
      <c r="S113" s="87" t="e">
        <f>#REF!+#REF!+S121+S128+S135+S142</f>
        <v>#REF!</v>
      </c>
      <c r="T113" s="356"/>
    </row>
    <row r="114" spans="1:20" s="236" customFormat="1" ht="13.5" hidden="1">
      <c r="A114" s="231"/>
      <c r="B114" s="231" t="s">
        <v>300</v>
      </c>
      <c r="C114" s="232"/>
      <c r="D114" s="233">
        <f>'ПР5. 13.ПП2.БДД.2.Мер.'!H16</f>
        <v>1736050</v>
      </c>
      <c r="E114" s="233">
        <f>'ПР5. 13.ПП2.БДД.2.Мер.'!I16</f>
        <v>1370000</v>
      </c>
      <c r="F114" s="233">
        <f>'ПР5. 13.ПП2.БДД.2.Мер.'!J16</f>
        <v>1370000</v>
      </c>
      <c r="G114" s="233">
        <f>'ПР5. 13.ПП2.БДД.2.Мер.'!K16</f>
        <v>4476050</v>
      </c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7"/>
    </row>
    <row r="115" spans="1:20" hidden="1">
      <c r="A115" s="335" t="s">
        <v>28</v>
      </c>
      <c r="B115" s="33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15" s="109" t="s">
        <v>53</v>
      </c>
      <c r="D115" s="75">
        <f>D117+D118+D119+D120+D121</f>
        <v>200000</v>
      </c>
      <c r="E115" s="75">
        <f t="shared" ref="E115:G115" si="45">E117+E118+E119+E120+E121</f>
        <v>200000</v>
      </c>
      <c r="F115" s="75">
        <f t="shared" si="45"/>
        <v>200000</v>
      </c>
      <c r="G115" s="75">
        <f t="shared" si="45"/>
        <v>600000</v>
      </c>
      <c r="H115" s="87">
        <f t="shared" ref="H115:S115" si="46">SUM(H117:H121)</f>
        <v>100000</v>
      </c>
      <c r="I115" s="87">
        <f t="shared" si="46"/>
        <v>4080</v>
      </c>
      <c r="J115" s="87">
        <f>SUM(J117:J121)</f>
        <v>20000</v>
      </c>
      <c r="K115" s="87">
        <f t="shared" si="46"/>
        <v>14700</v>
      </c>
      <c r="L115" s="87">
        <f t="shared" si="46"/>
        <v>55000</v>
      </c>
      <c r="M115" s="87">
        <f t="shared" si="46"/>
        <v>31980</v>
      </c>
      <c r="N115" s="87">
        <f t="shared" si="46"/>
        <v>110000</v>
      </c>
      <c r="O115" s="87">
        <f t="shared" si="46"/>
        <v>0</v>
      </c>
      <c r="P115" s="87">
        <f t="shared" si="46"/>
        <v>90000</v>
      </c>
      <c r="Q115" s="87">
        <f t="shared" si="46"/>
        <v>0</v>
      </c>
      <c r="R115" s="87">
        <f t="shared" si="46"/>
        <v>90000</v>
      </c>
      <c r="S115" s="87">
        <f t="shared" si="46"/>
        <v>90000</v>
      </c>
      <c r="T115" s="75"/>
    </row>
    <row r="116" spans="1:20" s="98" customFormat="1" ht="12.75" hidden="1">
      <c r="A116" s="336"/>
      <c r="B116" s="33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36"/>
      <c r="B117" s="33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36"/>
      <c r="B118" s="337"/>
      <c r="C118" s="110" t="s">
        <v>43</v>
      </c>
      <c r="D118" s="47">
        <f>'06. Пр.1 Распределение. Отч.7'!H49</f>
        <v>0</v>
      </c>
      <c r="E118" s="47">
        <f>'06. Пр.1 Распределение. Отч.7'!I49</f>
        <v>0</v>
      </c>
      <c r="F118" s="47">
        <f>'06. Пр.1 Распределение. Отч.7'!J49</f>
        <v>0</v>
      </c>
      <c r="G118" s="47">
        <f>'06. Пр.1 Распределение. Отч.7'!K49</f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36"/>
      <c r="B119" s="33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36"/>
      <c r="B120" s="337"/>
      <c r="C120" s="110" t="s">
        <v>45</v>
      </c>
      <c r="D120" s="47">
        <f>'ПР5. 13.ПП2.БДД.2.Мер.'!H9</f>
        <v>200000</v>
      </c>
      <c r="E120" s="47">
        <f>'ПР5. 13.ПП2.БДД.2.Мер.'!I9</f>
        <v>200000</v>
      </c>
      <c r="F120" s="47">
        <f>'ПР5. 13.ПП2.БДД.2.Мер.'!J9</f>
        <v>200000</v>
      </c>
      <c r="G120" s="47">
        <f>'ПР5. 13.ПП2.БДД.2.Мер.'!K9</f>
        <v>600000</v>
      </c>
      <c r="H120" s="112">
        <f>'06. Пр.1 Распределение. Отч.7'!L56</f>
        <v>100000</v>
      </c>
      <c r="I120" s="112">
        <f>'06. Пр.1 Распределение. Отч.7'!M56</f>
        <v>4080</v>
      </c>
      <c r="J120" s="112">
        <f>'06. Пр.1 Распределение. Отч.7'!N56</f>
        <v>20000</v>
      </c>
      <c r="K120" s="112">
        <f>'06. Пр.1 Распределение. Отч.7'!O56</f>
        <v>14700</v>
      </c>
      <c r="L120" s="112">
        <f>'06. Пр.1 Распределение. Отч.7'!P56</f>
        <v>55000</v>
      </c>
      <c r="M120" s="112">
        <f>'06. Пр.1 Распределение. Отч.7'!Q56</f>
        <v>31980</v>
      </c>
      <c r="N120" s="112">
        <f>'06. Пр.1 Распределение. Отч.7'!R56</f>
        <v>110000</v>
      </c>
      <c r="O120" s="112">
        <f>'06. Пр.1 Распределение. Отч.7'!S56</f>
        <v>0</v>
      </c>
      <c r="P120" s="112">
        <f>'06. Пр.1 Распределение. Отч.7'!T56</f>
        <v>90000</v>
      </c>
      <c r="Q120" s="112">
        <f>'06. Пр.1 Распределение. Отч.7'!U56</f>
        <v>0</v>
      </c>
      <c r="R120" s="112">
        <f>'06. Пр.1 Распределение. Отч.7'!V56</f>
        <v>90000</v>
      </c>
      <c r="S120" s="112">
        <f>'06. Пр.1 Распределение. Отч.7'!W56</f>
        <v>90000</v>
      </c>
      <c r="T120" s="46"/>
    </row>
    <row r="121" spans="1:20" s="98" customFormat="1" ht="12.75" hidden="1">
      <c r="A121" s="336"/>
      <c r="B121" s="33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35" t="s">
        <v>29</v>
      </c>
      <c r="B122" s="337" t="str">
        <f>'ПР5. 13.ПП2.БДД.2.Мер.'!A11</f>
        <v>Проведение конкурсов по тематике "Безопасность дорожного движения в ЗАТО Железногорск"</v>
      </c>
      <c r="C122" s="109" t="s">
        <v>53</v>
      </c>
      <c r="D122" s="75">
        <f>D124+D125+D126+D127+D128</f>
        <v>80000</v>
      </c>
      <c r="E122" s="75">
        <f t="shared" ref="E122:G122" si="47">E124+E125+E126+E127+E128</f>
        <v>80000</v>
      </c>
      <c r="F122" s="75">
        <f t="shared" si="47"/>
        <v>80000</v>
      </c>
      <c r="G122" s="75">
        <f t="shared" si="47"/>
        <v>240000</v>
      </c>
      <c r="H122" s="87" t="e">
        <f t="shared" ref="H122:S122" si="48">SUM(H124:H128)</f>
        <v>#REF!</v>
      </c>
      <c r="I122" s="87" t="e">
        <f t="shared" si="48"/>
        <v>#REF!</v>
      </c>
      <c r="J122" s="87" t="e">
        <f>SUM(J124:J128)</f>
        <v>#REF!</v>
      </c>
      <c r="K122" s="87" t="e">
        <f t="shared" si="48"/>
        <v>#REF!</v>
      </c>
      <c r="L122" s="87" t="e">
        <f t="shared" si="48"/>
        <v>#REF!</v>
      </c>
      <c r="M122" s="87" t="e">
        <f t="shared" si="48"/>
        <v>#REF!</v>
      </c>
      <c r="N122" s="87" t="e">
        <f t="shared" si="48"/>
        <v>#REF!</v>
      </c>
      <c r="O122" s="87" t="e">
        <f t="shared" si="48"/>
        <v>#REF!</v>
      </c>
      <c r="P122" s="87" t="e">
        <f t="shared" si="48"/>
        <v>#REF!</v>
      </c>
      <c r="Q122" s="87" t="e">
        <f t="shared" si="48"/>
        <v>#REF!</v>
      </c>
      <c r="R122" s="87" t="e">
        <f t="shared" si="48"/>
        <v>#REF!</v>
      </c>
      <c r="S122" s="87" t="e">
        <f t="shared" si="48"/>
        <v>#REF!</v>
      </c>
      <c r="T122" s="75"/>
    </row>
    <row r="123" spans="1:20" s="98" customFormat="1" ht="12.75" hidden="1">
      <c r="A123" s="336"/>
      <c r="B123" s="33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36"/>
      <c r="B124" s="33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36"/>
      <c r="B125" s="33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36"/>
      <c r="B126" s="33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36"/>
      <c r="B127" s="337"/>
      <c r="C127" s="110" t="s">
        <v>45</v>
      </c>
      <c r="D127" s="47">
        <f>'ПР5. 13.ПП2.БДД.2.Мер.'!H11</f>
        <v>80000</v>
      </c>
      <c r="E127" s="47">
        <f>'ПР5. 13.ПП2.БДД.2.Мер.'!I11</f>
        <v>80000</v>
      </c>
      <c r="F127" s="47">
        <f>'ПР5. 13.ПП2.БДД.2.Мер.'!J11</f>
        <v>80000</v>
      </c>
      <c r="G127" s="47">
        <f>'ПР5. 13.ПП2.БДД.2.Мер.'!K11</f>
        <v>240000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36"/>
      <c r="B128" s="33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hidden="1">
      <c r="A129" s="335" t="s">
        <v>30</v>
      </c>
      <c r="B129" s="337" t="str">
        <f>'ПР5. 13.ПП2.БДД.2.Мер.'!A12</f>
        <v>Организация социальной рекламы и печатной продукции по безопасности дорожного движения</v>
      </c>
      <c r="C129" s="109" t="s">
        <v>53</v>
      </c>
      <c r="D129" s="75">
        <f>D131+D132+D133+D134+D135</f>
        <v>90000</v>
      </c>
      <c r="E129" s="75">
        <f t="shared" ref="E129:G129" si="49">E131+E132+E133+E134+E135</f>
        <v>90000</v>
      </c>
      <c r="F129" s="75">
        <f t="shared" si="49"/>
        <v>90000</v>
      </c>
      <c r="G129" s="75">
        <f t="shared" si="49"/>
        <v>270000</v>
      </c>
      <c r="H129" s="87" t="e">
        <f t="shared" ref="H129:S129" si="50">SUM(H131:H135)</f>
        <v>#REF!</v>
      </c>
      <c r="I129" s="87" t="e">
        <f t="shared" si="50"/>
        <v>#REF!</v>
      </c>
      <c r="J129" s="87" t="e">
        <f>SUM(J131:J135)</f>
        <v>#REF!</v>
      </c>
      <c r="K129" s="87" t="e">
        <f t="shared" si="50"/>
        <v>#REF!</v>
      </c>
      <c r="L129" s="87" t="e">
        <f t="shared" si="50"/>
        <v>#REF!</v>
      </c>
      <c r="M129" s="87" t="e">
        <f t="shared" si="50"/>
        <v>#REF!</v>
      </c>
      <c r="N129" s="87" t="e">
        <f t="shared" si="50"/>
        <v>#REF!</v>
      </c>
      <c r="O129" s="87" t="e">
        <f t="shared" si="50"/>
        <v>#REF!</v>
      </c>
      <c r="P129" s="87" t="e">
        <f t="shared" si="50"/>
        <v>#REF!</v>
      </c>
      <c r="Q129" s="87" t="e">
        <f t="shared" si="50"/>
        <v>#REF!</v>
      </c>
      <c r="R129" s="87" t="e">
        <f t="shared" si="50"/>
        <v>#REF!</v>
      </c>
      <c r="S129" s="87" t="e">
        <f t="shared" si="50"/>
        <v>#REF!</v>
      </c>
      <c r="T129" s="75"/>
    </row>
    <row r="130" spans="1:20" s="98" customFormat="1" ht="12.75" hidden="1">
      <c r="A130" s="336"/>
      <c r="B130" s="33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14"/>
      <c r="M130" s="114"/>
      <c r="N130" s="114"/>
      <c r="O130" s="114"/>
      <c r="P130" s="46"/>
      <c r="Q130" s="46"/>
      <c r="R130" s="46"/>
      <c r="S130" s="46"/>
      <c r="T130" s="114"/>
    </row>
    <row r="131" spans="1:20" s="98" customFormat="1" ht="12.75" hidden="1">
      <c r="A131" s="336"/>
      <c r="B131" s="33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14"/>
      <c r="M131" s="114"/>
      <c r="N131" s="114"/>
      <c r="O131" s="114"/>
      <c r="P131" s="46"/>
      <c r="Q131" s="46"/>
      <c r="R131" s="46"/>
      <c r="S131" s="46"/>
      <c r="T131" s="114"/>
    </row>
    <row r="132" spans="1:20" s="98" customFormat="1" ht="12.75" hidden="1">
      <c r="A132" s="336"/>
      <c r="B132" s="33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14"/>
      <c r="M132" s="114"/>
      <c r="N132" s="114"/>
      <c r="O132" s="114"/>
      <c r="P132" s="46"/>
      <c r="Q132" s="46"/>
      <c r="R132" s="46"/>
      <c r="S132" s="46"/>
      <c r="T132" s="114"/>
    </row>
    <row r="133" spans="1:20" s="98" customFormat="1" ht="12.75" hidden="1">
      <c r="A133" s="336"/>
      <c r="B133" s="33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14"/>
      <c r="M133" s="114"/>
      <c r="N133" s="114"/>
      <c r="O133" s="114"/>
      <c r="P133" s="46"/>
      <c r="Q133" s="46"/>
      <c r="R133" s="46"/>
      <c r="S133" s="46"/>
      <c r="T133" s="114"/>
    </row>
    <row r="134" spans="1:20" s="98" customFormat="1" ht="12.75" hidden="1">
      <c r="A134" s="336"/>
      <c r="B134" s="337"/>
      <c r="C134" s="110" t="s">
        <v>45</v>
      </c>
      <c r="D134" s="115">
        <f>'ПР5. 13.ПП2.БДД.2.Мер.'!H12</f>
        <v>90000</v>
      </c>
      <c r="E134" s="115">
        <f>'ПР5. 13.ПП2.БДД.2.Мер.'!I12</f>
        <v>90000</v>
      </c>
      <c r="F134" s="115">
        <f>'ПР5. 13.ПП2.БДД.2.Мер.'!J12</f>
        <v>90000</v>
      </c>
      <c r="G134" s="115">
        <f>'ПР5. 13.ПП2.БДД.2.Мер.'!K12</f>
        <v>270000</v>
      </c>
      <c r="H134" s="112" t="e">
        <f>'06. Пр.1 Распределение. Отч.7'!#REF!</f>
        <v>#REF!</v>
      </c>
      <c r="I134" s="112" t="e">
        <f>'06. Пр.1 Распределение. Отч.7'!#REF!</f>
        <v>#REF!</v>
      </c>
      <c r="J134" s="112" t="e">
        <f>'06. Пр.1 Распределение. Отч.7'!#REF!</f>
        <v>#REF!</v>
      </c>
      <c r="K134" s="112" t="e">
        <f>'06. Пр.1 Распределение. Отч.7'!#REF!</f>
        <v>#REF!</v>
      </c>
      <c r="L134" s="112" t="e">
        <f>'06. Пр.1 Распределение. Отч.7'!#REF!</f>
        <v>#REF!</v>
      </c>
      <c r="M134" s="112" t="e">
        <f>'06. Пр.1 Распределение. Отч.7'!#REF!</f>
        <v>#REF!</v>
      </c>
      <c r="N134" s="112" t="e">
        <f>'06. Пр.1 Распределение. Отч.7'!#REF!</f>
        <v>#REF!</v>
      </c>
      <c r="O134" s="112" t="e">
        <f>'06. Пр.1 Распределение. Отч.7'!#REF!</f>
        <v>#REF!</v>
      </c>
      <c r="P134" s="112" t="e">
        <f>'06. Пр.1 Распределение. Отч.7'!#REF!</f>
        <v>#REF!</v>
      </c>
      <c r="Q134" s="112" t="e">
        <f>'06. Пр.1 Распределение. Отч.7'!#REF!</f>
        <v>#REF!</v>
      </c>
      <c r="R134" s="112" t="e">
        <f>'06. Пр.1 Распределение. Отч.7'!#REF!</f>
        <v>#REF!</v>
      </c>
      <c r="S134" s="112" t="e">
        <f>'06. Пр.1 Распределение. Отч.7'!#REF!</f>
        <v>#REF!</v>
      </c>
      <c r="T134" s="46"/>
    </row>
    <row r="135" spans="1:20" s="98" customFormat="1" ht="12.75" hidden="1">
      <c r="A135" s="336"/>
      <c r="B135" s="33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14"/>
      <c r="M135" s="114"/>
      <c r="N135" s="114"/>
      <c r="O135" s="114"/>
      <c r="P135" s="46"/>
      <c r="Q135" s="46"/>
      <c r="R135" s="46"/>
      <c r="S135" s="46"/>
      <c r="T135" s="114"/>
    </row>
    <row r="136" spans="1:20" s="98" customFormat="1" hidden="1">
      <c r="A136" s="335" t="s">
        <v>264</v>
      </c>
      <c r="B136" s="337" t="str">
        <f>'ПР5. 13.ПП2.БДД.2.Мер.'!A13</f>
        <v>Уплата административных штрафов и иных платежей</v>
      </c>
      <c r="C136" s="109" t="s">
        <v>53</v>
      </c>
      <c r="D136" s="75">
        <f>D138+D139+D140+D141+D142</f>
        <v>1000000</v>
      </c>
      <c r="E136" s="75">
        <f t="shared" ref="E136:G136" si="51">E138+E139+E140+E141+E142</f>
        <v>1000000</v>
      </c>
      <c r="F136" s="75">
        <f t="shared" si="51"/>
        <v>1000000</v>
      </c>
      <c r="G136" s="75">
        <f t="shared" si="51"/>
        <v>3000000</v>
      </c>
      <c r="H136" s="87">
        <f t="shared" ref="H136:S136" si="52">SUM(H138:H142)</f>
        <v>0</v>
      </c>
      <c r="I136" s="87">
        <f t="shared" si="52"/>
        <v>0</v>
      </c>
      <c r="J136" s="87">
        <f>SUM(J138:J142)</f>
        <v>300000</v>
      </c>
      <c r="K136" s="87">
        <f t="shared" si="52"/>
        <v>300000</v>
      </c>
      <c r="L136" s="87">
        <f t="shared" si="52"/>
        <v>300000</v>
      </c>
      <c r="M136" s="87">
        <f t="shared" si="52"/>
        <v>300000</v>
      </c>
      <c r="N136" s="87">
        <f t="shared" si="52"/>
        <v>300000</v>
      </c>
      <c r="O136" s="87">
        <f t="shared" si="52"/>
        <v>0</v>
      </c>
      <c r="P136" s="87">
        <f t="shared" si="52"/>
        <v>1000000</v>
      </c>
      <c r="Q136" s="87">
        <f t="shared" si="52"/>
        <v>0</v>
      </c>
      <c r="R136" s="87">
        <f t="shared" si="52"/>
        <v>1000000</v>
      </c>
      <c r="S136" s="87">
        <f t="shared" si="52"/>
        <v>1000000</v>
      </c>
      <c r="T136" s="159"/>
    </row>
    <row r="137" spans="1:20" s="98" customFormat="1" ht="12.75" hidden="1">
      <c r="A137" s="336"/>
      <c r="B137" s="33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158"/>
      <c r="M137" s="158"/>
      <c r="N137" s="158"/>
      <c r="O137" s="158"/>
      <c r="P137" s="46"/>
      <c r="Q137" s="46"/>
      <c r="R137" s="46"/>
      <c r="S137" s="46"/>
      <c r="T137" s="159"/>
    </row>
    <row r="138" spans="1:20" s="98" customFormat="1" ht="12.75" hidden="1">
      <c r="A138" s="336"/>
      <c r="B138" s="33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158"/>
      <c r="M138" s="158"/>
      <c r="N138" s="158"/>
      <c r="O138" s="158"/>
      <c r="P138" s="46"/>
      <c r="Q138" s="46"/>
      <c r="R138" s="46"/>
      <c r="S138" s="46"/>
      <c r="T138" s="159"/>
    </row>
    <row r="139" spans="1:20" s="98" customFormat="1" ht="12.75" hidden="1">
      <c r="A139" s="336"/>
      <c r="B139" s="337"/>
      <c r="C139" s="110" t="s">
        <v>43</v>
      </c>
      <c r="D139" s="46">
        <v>0</v>
      </c>
      <c r="E139" s="46">
        <v>0</v>
      </c>
      <c r="F139" s="46">
        <v>0</v>
      </c>
      <c r="G139" s="46">
        <v>0</v>
      </c>
      <c r="H139" s="111"/>
      <c r="I139" s="111"/>
      <c r="J139" s="111"/>
      <c r="K139" s="111"/>
      <c r="L139" s="158"/>
      <c r="M139" s="158"/>
      <c r="N139" s="158"/>
      <c r="O139" s="158"/>
      <c r="P139" s="46"/>
      <c r="Q139" s="46"/>
      <c r="R139" s="46"/>
      <c r="S139" s="46"/>
      <c r="T139" s="159"/>
    </row>
    <row r="140" spans="1:20" s="98" customFormat="1" ht="12.75" hidden="1">
      <c r="A140" s="336"/>
      <c r="B140" s="33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158"/>
      <c r="M140" s="158"/>
      <c r="N140" s="158"/>
      <c r="O140" s="158"/>
      <c r="P140" s="46"/>
      <c r="Q140" s="46"/>
      <c r="R140" s="46"/>
      <c r="S140" s="46"/>
      <c r="T140" s="159"/>
    </row>
    <row r="141" spans="1:20" s="98" customFormat="1" ht="12.75" hidden="1">
      <c r="A141" s="336"/>
      <c r="B141" s="337"/>
      <c r="C141" s="110" t="s">
        <v>45</v>
      </c>
      <c r="D141" s="115">
        <f>'ПР5. 13.ПП2.БДД.2.Мер.'!H13</f>
        <v>1000000</v>
      </c>
      <c r="E141" s="115">
        <f>'ПР5. 13.ПП2.БДД.2.Мер.'!I13</f>
        <v>1000000</v>
      </c>
      <c r="F141" s="115">
        <f>'ПР5. 13.ПП2.БДД.2.Мер.'!J13</f>
        <v>1000000</v>
      </c>
      <c r="G141" s="115">
        <f>'ПР5. 13.ПП2.БДД.2.Мер.'!K13</f>
        <v>3000000</v>
      </c>
      <c r="H141" s="112">
        <f>'06. Пр.1 Распределение. Отч.7'!L59</f>
        <v>0</v>
      </c>
      <c r="I141" s="112">
        <f>'06. Пр.1 Распределение. Отч.7'!M59</f>
        <v>0</v>
      </c>
      <c r="J141" s="112">
        <f>'06. Пр.1 Распределение. Отч.7'!N59</f>
        <v>300000</v>
      </c>
      <c r="K141" s="112">
        <f>'06. Пр.1 Распределение. Отч.7'!O59</f>
        <v>300000</v>
      </c>
      <c r="L141" s="112">
        <f>'06. Пр.1 Распределение. Отч.7'!P59</f>
        <v>300000</v>
      </c>
      <c r="M141" s="112">
        <f>'06. Пр.1 Распределение. Отч.7'!Q59</f>
        <v>300000</v>
      </c>
      <c r="N141" s="112">
        <f>'06. Пр.1 Распределение. Отч.7'!R59</f>
        <v>300000</v>
      </c>
      <c r="O141" s="112">
        <f>'06. Пр.1 Распределение. Отч.7'!S59</f>
        <v>0</v>
      </c>
      <c r="P141" s="112">
        <f>'06. Пр.1 Распределение. Отч.7'!T59</f>
        <v>1000000</v>
      </c>
      <c r="Q141" s="112">
        <f>'06. Пр.1 Распределение. Отч.7'!U59</f>
        <v>0</v>
      </c>
      <c r="R141" s="112">
        <f>'06. Пр.1 Распределение. Отч.7'!V59</f>
        <v>1000000</v>
      </c>
      <c r="S141" s="112">
        <f>'06. Пр.1 Распределение. Отч.7'!W59</f>
        <v>1000000</v>
      </c>
      <c r="T141" s="159"/>
    </row>
    <row r="142" spans="1:20" s="98" customFormat="1" ht="12.75" hidden="1">
      <c r="A142" s="336"/>
      <c r="B142" s="33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158"/>
      <c r="M142" s="158"/>
      <c r="N142" s="158"/>
      <c r="O142" s="158"/>
      <c r="P142" s="46"/>
      <c r="Q142" s="46"/>
      <c r="R142" s="46"/>
      <c r="S142" s="46"/>
      <c r="T142" s="159"/>
    </row>
    <row r="143" spans="1:20" s="98" customFormat="1" hidden="1">
      <c r="A143" s="335" t="s">
        <v>345</v>
      </c>
      <c r="B143" s="33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43" s="109" t="s">
        <v>53</v>
      </c>
      <c r="D143" s="75">
        <f>D145+D146+D147+D148+D149</f>
        <v>295200</v>
      </c>
      <c r="E143" s="75">
        <f t="shared" ref="E143:G143" si="53">E145+E146+E147+E148+E149</f>
        <v>0</v>
      </c>
      <c r="F143" s="75">
        <f t="shared" si="53"/>
        <v>0</v>
      </c>
      <c r="G143" s="75">
        <f t="shared" si="53"/>
        <v>295200</v>
      </c>
      <c r="H143" s="87">
        <f t="shared" ref="H143:I143" si="54">SUM(H145:H149)</f>
        <v>0</v>
      </c>
      <c r="I143" s="87">
        <f t="shared" si="54"/>
        <v>0</v>
      </c>
      <c r="J143" s="87">
        <f>SUM(J145:J149)</f>
        <v>0</v>
      </c>
      <c r="K143" s="87">
        <f t="shared" ref="K143:S143" si="55">SUM(K145:K149)</f>
        <v>0</v>
      </c>
      <c r="L143" s="87">
        <f t="shared" si="55"/>
        <v>0</v>
      </c>
      <c r="M143" s="87">
        <f t="shared" si="55"/>
        <v>0</v>
      </c>
      <c r="N143" s="87">
        <f t="shared" si="55"/>
        <v>0</v>
      </c>
      <c r="O143" s="87">
        <f t="shared" si="55"/>
        <v>0</v>
      </c>
      <c r="P143" s="87">
        <f t="shared" si="55"/>
        <v>0</v>
      </c>
      <c r="Q143" s="87">
        <f t="shared" si="55"/>
        <v>0</v>
      </c>
      <c r="R143" s="87">
        <f t="shared" si="55"/>
        <v>0</v>
      </c>
      <c r="S143" s="87">
        <f t="shared" si="55"/>
        <v>0</v>
      </c>
      <c r="T143" s="159"/>
    </row>
    <row r="144" spans="1:20" s="98" customFormat="1" ht="12.75" hidden="1">
      <c r="A144" s="336"/>
      <c r="B144" s="337"/>
      <c r="C144" s="110" t="s">
        <v>42</v>
      </c>
      <c r="D144" s="46"/>
      <c r="E144" s="46"/>
      <c r="F144" s="46"/>
      <c r="G144" s="46"/>
      <c r="H144" s="111"/>
      <c r="I144" s="111"/>
      <c r="J144" s="111"/>
      <c r="K144" s="111"/>
      <c r="L144" s="261"/>
      <c r="M144" s="261"/>
      <c r="N144" s="261"/>
      <c r="O144" s="261"/>
      <c r="P144" s="46"/>
      <c r="Q144" s="46"/>
      <c r="R144" s="46"/>
      <c r="S144" s="46"/>
      <c r="T144" s="159"/>
    </row>
    <row r="145" spans="1:20" s="98" customFormat="1" ht="12.75" hidden="1">
      <c r="A145" s="336"/>
      <c r="B145" s="337"/>
      <c r="C145" s="113" t="s">
        <v>41</v>
      </c>
      <c r="D145" s="46">
        <v>0</v>
      </c>
      <c r="E145" s="46">
        <v>0</v>
      </c>
      <c r="F145" s="46">
        <v>0</v>
      </c>
      <c r="G145" s="46">
        <v>0</v>
      </c>
      <c r="H145" s="111"/>
      <c r="I145" s="111"/>
      <c r="J145" s="111"/>
      <c r="K145" s="111"/>
      <c r="L145" s="261"/>
      <c r="M145" s="261"/>
      <c r="N145" s="261"/>
      <c r="O145" s="261"/>
      <c r="P145" s="46"/>
      <c r="Q145" s="46"/>
      <c r="R145" s="46"/>
      <c r="S145" s="46"/>
      <c r="T145" s="159"/>
    </row>
    <row r="146" spans="1:20" s="98" customFormat="1" ht="12.75" hidden="1">
      <c r="A146" s="336"/>
      <c r="B146" s="337"/>
      <c r="C146" s="110" t="s">
        <v>43</v>
      </c>
      <c r="D146" s="46">
        <f>'ПР5. 13.ПП2.БДД.2.Мер.'!H14</f>
        <v>295200</v>
      </c>
      <c r="E146" s="46">
        <f>'ПР5. 13.ПП2.БДД.2.Мер.'!I14</f>
        <v>0</v>
      </c>
      <c r="F146" s="46">
        <f>'ПР5. 13.ПП2.БДД.2.Мер.'!J14</f>
        <v>0</v>
      </c>
      <c r="G146" s="46">
        <f>'ПР5. 13.ПП2.БДД.2.Мер.'!K14</f>
        <v>295200</v>
      </c>
      <c r="H146" s="111"/>
      <c r="I146" s="111"/>
      <c r="J146" s="111"/>
      <c r="K146" s="111"/>
      <c r="L146" s="261"/>
      <c r="M146" s="261"/>
      <c r="N146" s="261"/>
      <c r="O146" s="261"/>
      <c r="P146" s="46"/>
      <c r="Q146" s="46"/>
      <c r="R146" s="46"/>
      <c r="S146" s="46"/>
      <c r="T146" s="159"/>
    </row>
    <row r="147" spans="1:20" s="98" customFormat="1" ht="12.75" hidden="1">
      <c r="A147" s="336"/>
      <c r="B147" s="337"/>
      <c r="C147" s="110" t="s">
        <v>44</v>
      </c>
      <c r="D147" s="46">
        <v>0</v>
      </c>
      <c r="E147" s="46">
        <v>0</v>
      </c>
      <c r="F147" s="46">
        <v>0</v>
      </c>
      <c r="G147" s="46">
        <v>0</v>
      </c>
      <c r="H147" s="111"/>
      <c r="I147" s="111"/>
      <c r="J147" s="111"/>
      <c r="K147" s="111"/>
      <c r="L147" s="261"/>
      <c r="M147" s="261"/>
      <c r="N147" s="261"/>
      <c r="O147" s="261"/>
      <c r="P147" s="46"/>
      <c r="Q147" s="46"/>
      <c r="R147" s="46"/>
      <c r="S147" s="46"/>
      <c r="T147" s="159"/>
    </row>
    <row r="148" spans="1:20" s="98" customFormat="1" ht="12.75" hidden="1">
      <c r="A148" s="336"/>
      <c r="B148" s="337"/>
      <c r="C148" s="110" t="s">
        <v>45</v>
      </c>
      <c r="D148" s="115">
        <v>0</v>
      </c>
      <c r="E148" s="115">
        <v>0</v>
      </c>
      <c r="F148" s="115">
        <v>0</v>
      </c>
      <c r="G148" s="115">
        <v>0</v>
      </c>
      <c r="H148" s="112">
        <f>'06. Пр.1 Распределение. Отч.7'!L69</f>
        <v>0</v>
      </c>
      <c r="I148" s="112">
        <f>'06. Пр.1 Распределение. Отч.7'!M69</f>
        <v>0</v>
      </c>
      <c r="J148" s="112">
        <f>'06. Пр.1 Распределение. Отч.7'!N69</f>
        <v>0</v>
      </c>
      <c r="K148" s="112">
        <f>'06. Пр.1 Распределение. Отч.7'!O69</f>
        <v>0</v>
      </c>
      <c r="L148" s="112">
        <f>'06. Пр.1 Распределение. Отч.7'!P69</f>
        <v>0</v>
      </c>
      <c r="M148" s="112">
        <f>'06. Пр.1 Распределение. Отч.7'!Q69</f>
        <v>0</v>
      </c>
      <c r="N148" s="112">
        <f>'06. Пр.1 Распределение. Отч.7'!R69</f>
        <v>0</v>
      </c>
      <c r="O148" s="112">
        <f>'06. Пр.1 Распределение. Отч.7'!S69</f>
        <v>0</v>
      </c>
      <c r="P148" s="112">
        <f>'06. Пр.1 Распределение. Отч.7'!T69</f>
        <v>0</v>
      </c>
      <c r="Q148" s="112">
        <f>'06. Пр.1 Распределение. Отч.7'!U69</f>
        <v>0</v>
      </c>
      <c r="R148" s="112">
        <f>'06. Пр.1 Распределение. Отч.7'!V69</f>
        <v>0</v>
      </c>
      <c r="S148" s="112">
        <f>'06. Пр.1 Распределение. Отч.7'!W69</f>
        <v>0</v>
      </c>
      <c r="T148" s="159"/>
    </row>
    <row r="149" spans="1:20" s="98" customFormat="1" ht="12.75" hidden="1">
      <c r="A149" s="336"/>
      <c r="B149" s="337"/>
      <c r="C149" s="110" t="s">
        <v>46</v>
      </c>
      <c r="D149" s="46">
        <v>0</v>
      </c>
      <c r="E149" s="46">
        <v>0</v>
      </c>
      <c r="F149" s="46">
        <v>0</v>
      </c>
      <c r="G149" s="46">
        <v>0</v>
      </c>
      <c r="H149" s="111"/>
      <c r="I149" s="111"/>
      <c r="J149" s="111"/>
      <c r="K149" s="111"/>
      <c r="L149" s="261"/>
      <c r="M149" s="261"/>
      <c r="N149" s="261"/>
      <c r="O149" s="261"/>
      <c r="P149" s="46"/>
      <c r="Q149" s="46"/>
      <c r="R149" s="46"/>
      <c r="S149" s="46"/>
      <c r="T149" s="159"/>
    </row>
    <row r="150" spans="1:20" s="98" customFormat="1" hidden="1">
      <c r="A150" s="335" t="s">
        <v>359</v>
      </c>
      <c r="B150" s="33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150" s="109" t="s">
        <v>53</v>
      </c>
      <c r="D150" s="75">
        <f>D152+D153+D154+D155+D156</f>
        <v>70850</v>
      </c>
      <c r="E150" s="75">
        <f t="shared" ref="E150:G150" si="56">E152+E153+E154+E155+E156</f>
        <v>0</v>
      </c>
      <c r="F150" s="75">
        <f t="shared" si="56"/>
        <v>0</v>
      </c>
      <c r="G150" s="75">
        <f t="shared" si="56"/>
        <v>70850</v>
      </c>
      <c r="H150" s="87">
        <f t="shared" ref="H150:I150" si="57">SUM(H152:H156)</f>
        <v>36330740</v>
      </c>
      <c r="I150" s="87">
        <f t="shared" si="57"/>
        <v>36330740</v>
      </c>
      <c r="J150" s="87">
        <f>SUM(J152:J156)</f>
        <v>0</v>
      </c>
      <c r="K150" s="87">
        <f t="shared" ref="K150:S150" si="58">SUM(K152:K156)</f>
        <v>0</v>
      </c>
      <c r="L150" s="87">
        <f t="shared" si="58"/>
        <v>0</v>
      </c>
      <c r="M150" s="87">
        <f t="shared" si="58"/>
        <v>0</v>
      </c>
      <c r="N150" s="87">
        <f t="shared" si="58"/>
        <v>51000000</v>
      </c>
      <c r="O150" s="87">
        <f t="shared" si="58"/>
        <v>0</v>
      </c>
      <c r="P150" s="87">
        <f t="shared" si="58"/>
        <v>51000000</v>
      </c>
      <c r="Q150" s="87">
        <f t="shared" si="58"/>
        <v>0</v>
      </c>
      <c r="R150" s="87">
        <f t="shared" si="58"/>
        <v>0</v>
      </c>
      <c r="S150" s="87">
        <f t="shared" si="58"/>
        <v>0</v>
      </c>
      <c r="T150" s="159"/>
    </row>
    <row r="151" spans="1:20" s="98" customFormat="1" ht="12.75" hidden="1">
      <c r="A151" s="336"/>
      <c r="B151" s="337"/>
      <c r="C151" s="110" t="s">
        <v>42</v>
      </c>
      <c r="D151" s="46"/>
      <c r="E151" s="46"/>
      <c r="F151" s="46"/>
      <c r="G151" s="46"/>
      <c r="H151" s="111"/>
      <c r="I151" s="111"/>
      <c r="J151" s="111"/>
      <c r="K151" s="111"/>
      <c r="L151" s="278"/>
      <c r="M151" s="278"/>
      <c r="N151" s="278"/>
      <c r="O151" s="278"/>
      <c r="P151" s="46"/>
      <c r="Q151" s="46"/>
      <c r="R151" s="46"/>
      <c r="S151" s="46"/>
      <c r="T151" s="159"/>
    </row>
    <row r="152" spans="1:20" s="98" customFormat="1" ht="12.75" hidden="1">
      <c r="A152" s="336"/>
      <c r="B152" s="337"/>
      <c r="C152" s="113" t="s">
        <v>41</v>
      </c>
      <c r="D152" s="46">
        <v>0</v>
      </c>
      <c r="E152" s="46">
        <v>0</v>
      </c>
      <c r="F152" s="46">
        <v>0</v>
      </c>
      <c r="G152" s="46">
        <v>0</v>
      </c>
      <c r="H152" s="111"/>
      <c r="I152" s="111"/>
      <c r="J152" s="111"/>
      <c r="K152" s="111"/>
      <c r="L152" s="278"/>
      <c r="M152" s="278"/>
      <c r="N152" s="278"/>
      <c r="O152" s="278"/>
      <c r="P152" s="46"/>
      <c r="Q152" s="46"/>
      <c r="R152" s="46"/>
      <c r="S152" s="46"/>
      <c r="T152" s="159"/>
    </row>
    <row r="153" spans="1:20" s="98" customFormat="1" ht="12.75" hidden="1">
      <c r="A153" s="336"/>
      <c r="B153" s="337"/>
      <c r="C153" s="110" t="s">
        <v>43</v>
      </c>
      <c r="D153" s="46">
        <v>0</v>
      </c>
      <c r="E153" s="46">
        <v>0</v>
      </c>
      <c r="F153" s="46">
        <v>0</v>
      </c>
      <c r="G153" s="46">
        <v>0</v>
      </c>
      <c r="H153" s="111"/>
      <c r="I153" s="111"/>
      <c r="J153" s="111"/>
      <c r="K153" s="111"/>
      <c r="L153" s="278"/>
      <c r="M153" s="278"/>
      <c r="N153" s="278"/>
      <c r="O153" s="278"/>
      <c r="P153" s="46"/>
      <c r="Q153" s="46"/>
      <c r="R153" s="46"/>
      <c r="S153" s="46"/>
      <c r="T153" s="159"/>
    </row>
    <row r="154" spans="1:20" s="98" customFormat="1" ht="12.75" hidden="1">
      <c r="A154" s="336"/>
      <c r="B154" s="337"/>
      <c r="C154" s="110" t="s">
        <v>44</v>
      </c>
      <c r="D154" s="46">
        <v>0</v>
      </c>
      <c r="E154" s="46">
        <v>0</v>
      </c>
      <c r="F154" s="46">
        <v>0</v>
      </c>
      <c r="G154" s="46">
        <v>0</v>
      </c>
      <c r="H154" s="111"/>
      <c r="I154" s="111"/>
      <c r="J154" s="111"/>
      <c r="K154" s="111"/>
      <c r="L154" s="278"/>
      <c r="M154" s="278"/>
      <c r="N154" s="278"/>
      <c r="O154" s="278"/>
      <c r="P154" s="46"/>
      <c r="Q154" s="46"/>
      <c r="R154" s="46"/>
      <c r="S154" s="46"/>
      <c r="T154" s="159"/>
    </row>
    <row r="155" spans="1:20" s="98" customFormat="1" ht="12.75" hidden="1">
      <c r="A155" s="336"/>
      <c r="B155" s="337"/>
      <c r="C155" s="110" t="s">
        <v>45</v>
      </c>
      <c r="D155" s="115">
        <f>'ПР5. 13.ПП2.БДД.2.Мер.'!H15</f>
        <v>70850</v>
      </c>
      <c r="E155" s="115">
        <f>'ПР5. 13.ПП2.БДД.2.Мер.'!I15</f>
        <v>0</v>
      </c>
      <c r="F155" s="115">
        <f>'ПР5. 13.ПП2.БДД.2.Мер.'!J15</f>
        <v>0</v>
      </c>
      <c r="G155" s="115">
        <f>'ПР5. 13.ПП2.БДД.2.Мер.'!K15</f>
        <v>70850</v>
      </c>
      <c r="H155" s="112">
        <f>'06. Пр.1 Распределение. Отч.7'!L76</f>
        <v>36330740</v>
      </c>
      <c r="I155" s="112">
        <f>'06. Пр.1 Распределение. Отч.7'!M76</f>
        <v>36330740</v>
      </c>
      <c r="J155" s="112">
        <f>'06. Пр.1 Распределение. Отч.7'!N76</f>
        <v>0</v>
      </c>
      <c r="K155" s="112">
        <f>'06. Пр.1 Распределение. Отч.7'!O76</f>
        <v>0</v>
      </c>
      <c r="L155" s="112">
        <f>'06. Пр.1 Распределение. Отч.7'!P76</f>
        <v>0</v>
      </c>
      <c r="M155" s="112">
        <f>'06. Пр.1 Распределение. Отч.7'!Q76</f>
        <v>0</v>
      </c>
      <c r="N155" s="112">
        <f>'06. Пр.1 Распределение. Отч.7'!R76</f>
        <v>51000000</v>
      </c>
      <c r="O155" s="112">
        <f>'06. Пр.1 Распределение. Отч.7'!S76</f>
        <v>0</v>
      </c>
      <c r="P155" s="112">
        <f>'06. Пр.1 Распределение. Отч.7'!T76</f>
        <v>51000000</v>
      </c>
      <c r="Q155" s="112">
        <f>'06. Пр.1 Распределение. Отч.7'!U76</f>
        <v>0</v>
      </c>
      <c r="R155" s="112">
        <f>'06. Пр.1 Распределение. Отч.7'!V76</f>
        <v>0</v>
      </c>
      <c r="S155" s="112">
        <f>'06. Пр.1 Распределение. Отч.7'!W76</f>
        <v>0</v>
      </c>
      <c r="T155" s="159"/>
    </row>
    <row r="156" spans="1:20" s="98" customFormat="1" ht="12.75" hidden="1">
      <c r="A156" s="336"/>
      <c r="B156" s="337"/>
      <c r="C156" s="110" t="s">
        <v>46</v>
      </c>
      <c r="D156" s="46">
        <v>0</v>
      </c>
      <c r="E156" s="46">
        <v>0</v>
      </c>
      <c r="F156" s="46">
        <v>0</v>
      </c>
      <c r="G156" s="46">
        <v>0</v>
      </c>
      <c r="H156" s="111"/>
      <c r="I156" s="111"/>
      <c r="J156" s="111"/>
      <c r="K156" s="111"/>
      <c r="L156" s="278"/>
      <c r="M156" s="278"/>
      <c r="N156" s="278"/>
      <c r="O156" s="278"/>
      <c r="P156" s="46"/>
      <c r="Q156" s="46"/>
      <c r="R156" s="46"/>
      <c r="S156" s="46"/>
      <c r="T156" s="159"/>
    </row>
    <row r="157" spans="1:20" s="23" customFormat="1">
      <c r="A157" s="338" t="s">
        <v>8</v>
      </c>
      <c r="B157" s="338" t="s">
        <v>85</v>
      </c>
      <c r="C157" s="171" t="s">
        <v>53</v>
      </c>
      <c r="D157" s="172">
        <f>D159+D160+D161+D162+D163</f>
        <v>143156000</v>
      </c>
      <c r="E157" s="172">
        <f t="shared" ref="E157:G157" si="59">E159+E160+E161+E162+E163</f>
        <v>89156000</v>
      </c>
      <c r="F157" s="172">
        <f t="shared" si="59"/>
        <v>89156000</v>
      </c>
      <c r="G157" s="172">
        <f t="shared" si="59"/>
        <v>321468000</v>
      </c>
      <c r="H157" s="173">
        <f>'06. Пр.1 Распределение. Отч.7'!L66</f>
        <v>116889740</v>
      </c>
      <c r="I157" s="173">
        <f>'06. Пр.1 Распределение. Отч.7'!M66</f>
        <v>116889740</v>
      </c>
      <c r="J157" s="173">
        <f>J165+J179</f>
        <v>23623382.75</v>
      </c>
      <c r="K157" s="173">
        <f t="shared" ref="K157:S157" si="60">K165+K179</f>
        <v>23623382.75</v>
      </c>
      <c r="L157" s="173">
        <f t="shared" si="60"/>
        <v>34302524</v>
      </c>
      <c r="M157" s="173">
        <f t="shared" si="60"/>
        <v>34302524</v>
      </c>
      <c r="N157" s="173">
        <f t="shared" si="60"/>
        <v>108082800.71000001</v>
      </c>
      <c r="O157" s="173">
        <f t="shared" si="60"/>
        <v>0</v>
      </c>
      <c r="P157" s="173">
        <f t="shared" si="60"/>
        <v>140156000</v>
      </c>
      <c r="Q157" s="173">
        <f t="shared" si="60"/>
        <v>0</v>
      </c>
      <c r="R157" s="173">
        <f t="shared" si="60"/>
        <v>89156000</v>
      </c>
      <c r="S157" s="173">
        <f t="shared" si="60"/>
        <v>89156000</v>
      </c>
      <c r="T157" s="357"/>
    </row>
    <row r="158" spans="1:20" s="23" customFormat="1">
      <c r="A158" s="338"/>
      <c r="B158" s="338"/>
      <c r="C158" s="171" t="s">
        <v>42</v>
      </c>
      <c r="D158" s="172"/>
      <c r="E158" s="172"/>
      <c r="F158" s="172"/>
      <c r="G158" s="172"/>
      <c r="H158" s="174"/>
      <c r="I158" s="174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358"/>
    </row>
    <row r="159" spans="1:20" s="23" customFormat="1">
      <c r="A159" s="338"/>
      <c r="B159" s="338"/>
      <c r="C159" s="175" t="s">
        <v>41</v>
      </c>
      <c r="D159" s="172">
        <f>D167+D174+D181+D188</f>
        <v>0</v>
      </c>
      <c r="E159" s="172">
        <f t="shared" ref="E159:G159" si="61">E167+E174+E181+E188</f>
        <v>0</v>
      </c>
      <c r="F159" s="172">
        <f t="shared" si="61"/>
        <v>0</v>
      </c>
      <c r="G159" s="172">
        <f t="shared" si="61"/>
        <v>0</v>
      </c>
      <c r="H159" s="173">
        <f>H167+H181</f>
        <v>0</v>
      </c>
      <c r="I159" s="173">
        <f t="shared" ref="I159:S159" si="62">I167+I181</f>
        <v>0</v>
      </c>
      <c r="J159" s="173">
        <f t="shared" si="62"/>
        <v>0</v>
      </c>
      <c r="K159" s="173">
        <f t="shared" si="62"/>
        <v>0</v>
      </c>
      <c r="L159" s="173">
        <f t="shared" si="62"/>
        <v>0</v>
      </c>
      <c r="M159" s="173">
        <f t="shared" si="62"/>
        <v>0</v>
      </c>
      <c r="N159" s="173">
        <f t="shared" si="62"/>
        <v>0</v>
      </c>
      <c r="O159" s="173">
        <f t="shared" si="62"/>
        <v>0</v>
      </c>
      <c r="P159" s="173">
        <f t="shared" si="62"/>
        <v>0</v>
      </c>
      <c r="Q159" s="173">
        <f t="shared" si="62"/>
        <v>0</v>
      </c>
      <c r="R159" s="173">
        <f t="shared" si="62"/>
        <v>0</v>
      </c>
      <c r="S159" s="173">
        <f t="shared" si="62"/>
        <v>0</v>
      </c>
      <c r="T159" s="358"/>
    </row>
    <row r="160" spans="1:20" s="23" customFormat="1">
      <c r="A160" s="338"/>
      <c r="B160" s="338"/>
      <c r="C160" s="171" t="s">
        <v>43</v>
      </c>
      <c r="D160" s="172">
        <f t="shared" ref="D160:G160" si="63">D168+D175+D182+D189</f>
        <v>0</v>
      </c>
      <c r="E160" s="172">
        <f t="shared" si="63"/>
        <v>0</v>
      </c>
      <c r="F160" s="172">
        <f t="shared" si="63"/>
        <v>0</v>
      </c>
      <c r="G160" s="172">
        <f t="shared" si="63"/>
        <v>0</v>
      </c>
      <c r="H160" s="173">
        <f t="shared" ref="H160:S160" si="64">H168+H182</f>
        <v>0</v>
      </c>
      <c r="I160" s="173">
        <f t="shared" si="64"/>
        <v>0</v>
      </c>
      <c r="J160" s="173">
        <f t="shared" si="64"/>
        <v>0</v>
      </c>
      <c r="K160" s="173">
        <f t="shared" si="64"/>
        <v>0</v>
      </c>
      <c r="L160" s="173">
        <f t="shared" si="64"/>
        <v>0</v>
      </c>
      <c r="M160" s="173">
        <f t="shared" si="64"/>
        <v>0</v>
      </c>
      <c r="N160" s="173">
        <f t="shared" si="64"/>
        <v>0</v>
      </c>
      <c r="O160" s="173">
        <f t="shared" si="64"/>
        <v>0</v>
      </c>
      <c r="P160" s="173">
        <f t="shared" si="64"/>
        <v>0</v>
      </c>
      <c r="Q160" s="173">
        <f t="shared" si="64"/>
        <v>0</v>
      </c>
      <c r="R160" s="173">
        <f t="shared" si="64"/>
        <v>0</v>
      </c>
      <c r="S160" s="173">
        <f t="shared" si="64"/>
        <v>0</v>
      </c>
      <c r="T160" s="358"/>
    </row>
    <row r="161" spans="1:20" s="23" customFormat="1">
      <c r="A161" s="338"/>
      <c r="B161" s="338"/>
      <c r="C161" s="176" t="s">
        <v>44</v>
      </c>
      <c r="D161" s="172">
        <f t="shared" ref="D161:G161" si="65">D169+D176+D183+D190</f>
        <v>0</v>
      </c>
      <c r="E161" s="172">
        <f t="shared" si="65"/>
        <v>0</v>
      </c>
      <c r="F161" s="172">
        <f t="shared" si="65"/>
        <v>0</v>
      </c>
      <c r="G161" s="172">
        <f t="shared" si="65"/>
        <v>0</v>
      </c>
      <c r="H161" s="173">
        <f t="shared" ref="H161:S161" si="66">H169+H183</f>
        <v>0</v>
      </c>
      <c r="I161" s="173">
        <f t="shared" si="66"/>
        <v>0</v>
      </c>
      <c r="J161" s="173">
        <f t="shared" si="66"/>
        <v>0</v>
      </c>
      <c r="K161" s="173">
        <f t="shared" si="66"/>
        <v>0</v>
      </c>
      <c r="L161" s="173">
        <f t="shared" si="66"/>
        <v>0</v>
      </c>
      <c r="M161" s="173">
        <f t="shared" si="66"/>
        <v>0</v>
      </c>
      <c r="N161" s="173">
        <f t="shared" si="66"/>
        <v>0</v>
      </c>
      <c r="O161" s="173">
        <f t="shared" si="66"/>
        <v>0</v>
      </c>
      <c r="P161" s="173">
        <f t="shared" si="66"/>
        <v>0</v>
      </c>
      <c r="Q161" s="173">
        <f t="shared" si="66"/>
        <v>0</v>
      </c>
      <c r="R161" s="173">
        <f t="shared" si="66"/>
        <v>0</v>
      </c>
      <c r="S161" s="173">
        <f t="shared" si="66"/>
        <v>0</v>
      </c>
      <c r="T161" s="358"/>
    </row>
    <row r="162" spans="1:20" s="23" customFormat="1">
      <c r="A162" s="338"/>
      <c r="B162" s="338"/>
      <c r="C162" s="171" t="s">
        <v>45</v>
      </c>
      <c r="D162" s="172">
        <f t="shared" ref="D162:G162" si="67">D170+D177+D184+D191</f>
        <v>143156000</v>
      </c>
      <c r="E162" s="172">
        <f t="shared" si="67"/>
        <v>89156000</v>
      </c>
      <c r="F162" s="172">
        <f t="shared" si="67"/>
        <v>89156000</v>
      </c>
      <c r="G162" s="172">
        <f t="shared" si="67"/>
        <v>321468000</v>
      </c>
      <c r="H162" s="173">
        <f t="shared" ref="H162:S162" si="68">H170+H184</f>
        <v>116889740</v>
      </c>
      <c r="I162" s="173">
        <f t="shared" si="68"/>
        <v>116889740</v>
      </c>
      <c r="J162" s="173">
        <f t="shared" si="68"/>
        <v>23623382.75</v>
      </c>
      <c r="K162" s="173">
        <f t="shared" si="68"/>
        <v>23623382.75</v>
      </c>
      <c r="L162" s="173">
        <f t="shared" si="68"/>
        <v>34302524</v>
      </c>
      <c r="M162" s="173">
        <f t="shared" si="68"/>
        <v>34302524</v>
      </c>
      <c r="N162" s="173">
        <f t="shared" si="68"/>
        <v>108082800.71000001</v>
      </c>
      <c r="O162" s="173">
        <f t="shared" si="68"/>
        <v>0</v>
      </c>
      <c r="P162" s="173">
        <f t="shared" si="68"/>
        <v>140156000</v>
      </c>
      <c r="Q162" s="173">
        <f t="shared" si="68"/>
        <v>0</v>
      </c>
      <c r="R162" s="173">
        <f t="shared" si="68"/>
        <v>89156000</v>
      </c>
      <c r="S162" s="173">
        <f t="shared" si="68"/>
        <v>89156000</v>
      </c>
      <c r="T162" s="358"/>
    </row>
    <row r="163" spans="1:20" s="23" customFormat="1">
      <c r="A163" s="338"/>
      <c r="B163" s="338"/>
      <c r="C163" s="171" t="s">
        <v>46</v>
      </c>
      <c r="D163" s="172">
        <f t="shared" ref="D163:G163" si="69">D171+D178+D185+D192</f>
        <v>0</v>
      </c>
      <c r="E163" s="172">
        <f t="shared" si="69"/>
        <v>0</v>
      </c>
      <c r="F163" s="172">
        <f t="shared" si="69"/>
        <v>0</v>
      </c>
      <c r="G163" s="172">
        <f t="shared" si="69"/>
        <v>0</v>
      </c>
      <c r="H163" s="173">
        <f t="shared" ref="H163:S163" si="70">H171+H185</f>
        <v>0</v>
      </c>
      <c r="I163" s="173">
        <f t="shared" si="70"/>
        <v>0</v>
      </c>
      <c r="J163" s="173">
        <f t="shared" si="70"/>
        <v>0</v>
      </c>
      <c r="K163" s="173">
        <f t="shared" si="70"/>
        <v>0</v>
      </c>
      <c r="L163" s="173">
        <f t="shared" si="70"/>
        <v>0</v>
      </c>
      <c r="M163" s="173">
        <f t="shared" si="70"/>
        <v>0</v>
      </c>
      <c r="N163" s="173">
        <f t="shared" si="70"/>
        <v>0</v>
      </c>
      <c r="O163" s="173">
        <f t="shared" si="70"/>
        <v>0</v>
      </c>
      <c r="P163" s="173">
        <f t="shared" si="70"/>
        <v>0</v>
      </c>
      <c r="Q163" s="173">
        <f t="shared" si="70"/>
        <v>0</v>
      </c>
      <c r="R163" s="173">
        <f t="shared" si="70"/>
        <v>0</v>
      </c>
      <c r="S163" s="173">
        <f t="shared" si="70"/>
        <v>0</v>
      </c>
      <c r="T163" s="359"/>
    </row>
    <row r="164" spans="1:20" s="236" customFormat="1" ht="13.5" hidden="1">
      <c r="A164" s="231"/>
      <c r="B164" s="231" t="s">
        <v>300</v>
      </c>
      <c r="C164" s="232"/>
      <c r="D164" s="233">
        <f>'ПР6. 16.ПП3.Трансп.2.Мер.'!H13</f>
        <v>143156000</v>
      </c>
      <c r="E164" s="233">
        <f>'ПР6. 16.ПП3.Трансп.2.Мер.'!I13</f>
        <v>89156000</v>
      </c>
      <c r="F164" s="233">
        <f>'ПР6. 16.ПП3.Трансп.2.Мер.'!J13</f>
        <v>89156000</v>
      </c>
      <c r="G164" s="233">
        <f>'ПР6. 16.ПП3.Трансп.2.Мер.'!K13</f>
        <v>321468000</v>
      </c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8"/>
    </row>
    <row r="165" spans="1:20" hidden="1">
      <c r="A165" s="339" t="s">
        <v>31</v>
      </c>
      <c r="B165" s="33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65" s="39" t="s">
        <v>53</v>
      </c>
      <c r="D165" s="75">
        <f>D167+D168+D169+D170+D171</f>
        <v>89156000</v>
      </c>
      <c r="E165" s="75">
        <f t="shared" ref="E165:G165" si="71">E167+E168+E169+E170+E171</f>
        <v>0</v>
      </c>
      <c r="F165" s="75">
        <f t="shared" si="71"/>
        <v>0</v>
      </c>
      <c r="G165" s="75">
        <f t="shared" si="71"/>
        <v>89156000</v>
      </c>
      <c r="H165" s="87">
        <f>SUM(H167:H171)</f>
        <v>80559000</v>
      </c>
      <c r="I165" s="87">
        <f t="shared" ref="I165:S165" si="72">SUM(I167:I171)</f>
        <v>80559000</v>
      </c>
      <c r="J165" s="87">
        <f t="shared" si="72"/>
        <v>23623382.75</v>
      </c>
      <c r="K165" s="87">
        <f t="shared" si="72"/>
        <v>23623382.75</v>
      </c>
      <c r="L165" s="87">
        <f t="shared" si="72"/>
        <v>34302524</v>
      </c>
      <c r="M165" s="87">
        <f t="shared" si="72"/>
        <v>34302524</v>
      </c>
      <c r="N165" s="87">
        <f t="shared" si="72"/>
        <v>57082800.710000001</v>
      </c>
      <c r="O165" s="87">
        <f t="shared" si="72"/>
        <v>0</v>
      </c>
      <c r="P165" s="87">
        <f t="shared" si="72"/>
        <v>89156000</v>
      </c>
      <c r="Q165" s="87">
        <f t="shared" si="72"/>
        <v>0</v>
      </c>
      <c r="R165" s="87">
        <f t="shared" si="72"/>
        <v>89156000</v>
      </c>
      <c r="S165" s="87">
        <f t="shared" si="72"/>
        <v>89156000</v>
      </c>
      <c r="T165" s="351"/>
    </row>
    <row r="166" spans="1:20" s="98" customFormat="1" ht="12.75" hidden="1">
      <c r="A166" s="340"/>
      <c r="B166" s="339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352"/>
    </row>
    <row r="167" spans="1:20" s="98" customFormat="1" ht="12.75" hidden="1">
      <c r="A167" s="340"/>
      <c r="B167" s="339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352"/>
    </row>
    <row r="168" spans="1:20" s="98" customFormat="1" ht="12.75" hidden="1">
      <c r="A168" s="340"/>
      <c r="B168" s="339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352"/>
    </row>
    <row r="169" spans="1:20" s="98" customFormat="1" ht="12.75" hidden="1">
      <c r="A169" s="340"/>
      <c r="B169" s="339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352"/>
    </row>
    <row r="170" spans="1:20" s="98" customFormat="1" ht="12.75" hidden="1">
      <c r="A170" s="340"/>
      <c r="B170" s="339"/>
      <c r="C170" s="94" t="s">
        <v>45</v>
      </c>
      <c r="D170" s="46">
        <f>'ПР6. 16.ПП3.Трансп.2.Мер.'!H9</f>
        <v>89156000</v>
      </c>
      <c r="E170" s="46">
        <f>'ПР6. 16.ПП3.Трансп.2.Мер.'!I9</f>
        <v>0</v>
      </c>
      <c r="F170" s="46">
        <f>'ПР6. 16.ПП3.Трансп.2.Мер.'!J9</f>
        <v>0</v>
      </c>
      <c r="G170" s="46">
        <f>'ПР6. 16.ПП3.Трансп.2.Мер.'!K9</f>
        <v>89156000</v>
      </c>
      <c r="H170" s="112">
        <f>'06. Пр.1 Распределение. Отч.7'!L70</f>
        <v>80559000</v>
      </c>
      <c r="I170" s="112">
        <f>'06. Пр.1 Распределение. Отч.7'!M70</f>
        <v>80559000</v>
      </c>
      <c r="J170" s="112">
        <f>'06. Пр.1 Распределение. Отч.7'!N70</f>
        <v>23623382.75</v>
      </c>
      <c r="K170" s="112">
        <f>'06. Пр.1 Распределение. Отч.7'!O70</f>
        <v>23623382.75</v>
      </c>
      <c r="L170" s="112">
        <f>'06. Пр.1 Распределение. Отч.7'!P70</f>
        <v>34302524</v>
      </c>
      <c r="M170" s="112">
        <f>'06. Пр.1 Распределение. Отч.7'!Q70</f>
        <v>34302524</v>
      </c>
      <c r="N170" s="112">
        <f>'06. Пр.1 Распределение. Отч.7'!R70</f>
        <v>57082800.710000001</v>
      </c>
      <c r="O170" s="112">
        <f>'06. Пр.1 Распределение. Отч.7'!S70</f>
        <v>0</v>
      </c>
      <c r="P170" s="112">
        <f>'06. Пр.1 Распределение. Отч.7'!T70</f>
        <v>89156000</v>
      </c>
      <c r="Q170" s="112">
        <f>'06. Пр.1 Распределение. Отч.7'!U70</f>
        <v>0</v>
      </c>
      <c r="R170" s="112">
        <f>'06. Пр.1 Распределение. Отч.7'!V70</f>
        <v>89156000</v>
      </c>
      <c r="S170" s="112">
        <f>'06. Пр.1 Распределение. Отч.7'!W70</f>
        <v>89156000</v>
      </c>
      <c r="T170" s="352"/>
    </row>
    <row r="171" spans="1:20" s="98" customFormat="1" ht="12.75" hidden="1">
      <c r="A171" s="340"/>
      <c r="B171" s="339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353"/>
    </row>
    <row r="172" spans="1:20" hidden="1">
      <c r="A172" s="339" t="s">
        <v>125</v>
      </c>
      <c r="B172" s="33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72" s="39" t="s">
        <v>53</v>
      </c>
      <c r="D172" s="75">
        <f>D174+D175+D176+D177+D178</f>
        <v>0</v>
      </c>
      <c r="E172" s="75">
        <f t="shared" ref="E172:G172" si="73">E174+E175+E176+E177+E178</f>
        <v>89156000</v>
      </c>
      <c r="F172" s="75">
        <f t="shared" si="73"/>
        <v>89156000</v>
      </c>
      <c r="G172" s="75">
        <f t="shared" si="73"/>
        <v>178312000</v>
      </c>
      <c r="H172" s="87">
        <f>SUM(H174:H178)</f>
        <v>36330740</v>
      </c>
      <c r="I172" s="87">
        <f t="shared" ref="I172:S172" si="74">SUM(I174:I178)</f>
        <v>36330740</v>
      </c>
      <c r="J172" s="87">
        <f t="shared" si="74"/>
        <v>0</v>
      </c>
      <c r="K172" s="87">
        <f t="shared" si="74"/>
        <v>0</v>
      </c>
      <c r="L172" s="87">
        <f t="shared" si="74"/>
        <v>0</v>
      </c>
      <c r="M172" s="87">
        <f t="shared" si="74"/>
        <v>0</v>
      </c>
      <c r="N172" s="87">
        <f t="shared" si="74"/>
        <v>3000000</v>
      </c>
      <c r="O172" s="87">
        <f t="shared" si="74"/>
        <v>0</v>
      </c>
      <c r="P172" s="87">
        <f t="shared" si="74"/>
        <v>3000000</v>
      </c>
      <c r="Q172" s="87">
        <f t="shared" si="74"/>
        <v>0</v>
      </c>
      <c r="R172" s="87">
        <f t="shared" si="74"/>
        <v>0</v>
      </c>
      <c r="S172" s="87">
        <f t="shared" si="74"/>
        <v>0</v>
      </c>
      <c r="T172" s="351"/>
    </row>
    <row r="173" spans="1:20" s="98" customFormat="1" ht="12.75" hidden="1">
      <c r="A173" s="340"/>
      <c r="B173" s="339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352"/>
    </row>
    <row r="174" spans="1:20" s="98" customFormat="1" ht="12.75" hidden="1">
      <c r="A174" s="340"/>
      <c r="B174" s="339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352"/>
    </row>
    <row r="175" spans="1:20" s="98" customFormat="1" ht="12.75" hidden="1">
      <c r="A175" s="340"/>
      <c r="B175" s="339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352"/>
    </row>
    <row r="176" spans="1:20" s="98" customFormat="1" ht="12.75" hidden="1">
      <c r="A176" s="340"/>
      <c r="B176" s="339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352"/>
    </row>
    <row r="177" spans="1:20" s="98" customFormat="1" ht="12.75" hidden="1">
      <c r="A177" s="340"/>
      <c r="B177" s="339"/>
      <c r="C177" s="94" t="s">
        <v>45</v>
      </c>
      <c r="D177" s="46">
        <f>'ПР6. 16.ПП3.Трансп.2.Мер.'!H10</f>
        <v>0</v>
      </c>
      <c r="E177" s="46">
        <f>'ПР6. 16.ПП3.Трансп.2.Мер.'!I10</f>
        <v>89156000</v>
      </c>
      <c r="F177" s="46">
        <f>'ПР6. 16.ПП3.Трансп.2.Мер.'!J10</f>
        <v>89156000</v>
      </c>
      <c r="G177" s="46">
        <f>'ПР6. 16.ПП3.Трансп.2.Мер.'!K10</f>
        <v>178312000</v>
      </c>
      <c r="H177" s="112">
        <f>'06. Пр.1 Распределение. Отч.7'!L77</f>
        <v>36330740</v>
      </c>
      <c r="I177" s="112">
        <f>'06. Пр.1 Распределение. Отч.7'!M77</f>
        <v>36330740</v>
      </c>
      <c r="J177" s="112">
        <f>'06. Пр.1 Распределение. Отч.7'!N77</f>
        <v>0</v>
      </c>
      <c r="K177" s="112">
        <f>'06. Пр.1 Распределение. Отч.7'!O77</f>
        <v>0</v>
      </c>
      <c r="L177" s="112">
        <f>'06. Пр.1 Распределение. Отч.7'!P77</f>
        <v>0</v>
      </c>
      <c r="M177" s="112">
        <f>'06. Пр.1 Распределение. Отч.7'!Q77</f>
        <v>0</v>
      </c>
      <c r="N177" s="112">
        <f>'06. Пр.1 Распределение. Отч.7'!R77</f>
        <v>3000000</v>
      </c>
      <c r="O177" s="112">
        <f>'06. Пр.1 Распределение. Отч.7'!S77</f>
        <v>0</v>
      </c>
      <c r="P177" s="112">
        <f>'06. Пр.1 Распределение. Отч.7'!T77</f>
        <v>3000000</v>
      </c>
      <c r="Q177" s="112">
        <f>'06. Пр.1 Распределение. Отч.7'!U77</f>
        <v>0</v>
      </c>
      <c r="R177" s="112">
        <f>'06. Пр.1 Распределение. Отч.7'!V77</f>
        <v>0</v>
      </c>
      <c r="S177" s="112">
        <f>'06. Пр.1 Распределение. Отч.7'!W77</f>
        <v>0</v>
      </c>
      <c r="T177" s="352"/>
    </row>
    <row r="178" spans="1:20" s="98" customFormat="1" ht="12.75" hidden="1">
      <c r="A178" s="340"/>
      <c r="B178" s="339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353"/>
    </row>
    <row r="179" spans="1:20" hidden="1">
      <c r="A179" s="339" t="s">
        <v>288</v>
      </c>
      <c r="B179" s="339" t="str">
        <f>'ПР6. 16.ПП3.Трансп.2.Мер.'!A11</f>
        <v>Приобретение автобусов для муниципальных нужд</v>
      </c>
      <c r="C179" s="39" t="s">
        <v>53</v>
      </c>
      <c r="D179" s="75">
        <f>D181+D182+D183+D184+D185</f>
        <v>51000000</v>
      </c>
      <c r="E179" s="75">
        <f t="shared" ref="E179:G179" si="75">E181+E182+E183+E184+E185</f>
        <v>0</v>
      </c>
      <c r="F179" s="75">
        <f t="shared" si="75"/>
        <v>0</v>
      </c>
      <c r="G179" s="75">
        <f t="shared" si="75"/>
        <v>51000000</v>
      </c>
      <c r="H179" s="87">
        <f>SUM(H181:H185)</f>
        <v>36330740</v>
      </c>
      <c r="I179" s="87">
        <f t="shared" ref="I179:S179" si="76">SUM(I181:I185)</f>
        <v>36330740</v>
      </c>
      <c r="J179" s="87">
        <f t="shared" si="76"/>
        <v>0</v>
      </c>
      <c r="K179" s="87">
        <f t="shared" si="76"/>
        <v>0</v>
      </c>
      <c r="L179" s="87">
        <f t="shared" si="76"/>
        <v>0</v>
      </c>
      <c r="M179" s="87">
        <f t="shared" si="76"/>
        <v>0</v>
      </c>
      <c r="N179" s="87">
        <f t="shared" si="76"/>
        <v>51000000</v>
      </c>
      <c r="O179" s="87">
        <f t="shared" si="76"/>
        <v>0</v>
      </c>
      <c r="P179" s="87">
        <f t="shared" si="76"/>
        <v>51000000</v>
      </c>
      <c r="Q179" s="87">
        <f t="shared" si="76"/>
        <v>0</v>
      </c>
      <c r="R179" s="87">
        <f t="shared" si="76"/>
        <v>0</v>
      </c>
      <c r="S179" s="87">
        <f t="shared" si="76"/>
        <v>0</v>
      </c>
      <c r="T179" s="87"/>
    </row>
    <row r="180" spans="1:20" s="98" customFormat="1" ht="12.75" hidden="1">
      <c r="A180" s="340"/>
      <c r="B180" s="339"/>
      <c r="C180" s="94" t="s">
        <v>42</v>
      </c>
      <c r="D180" s="46"/>
      <c r="E180" s="46"/>
      <c r="F180" s="46"/>
      <c r="G180" s="46"/>
      <c r="H180" s="112"/>
      <c r="I180" s="112"/>
      <c r="J180" s="112"/>
      <c r="K180" s="112"/>
      <c r="L180" s="46"/>
      <c r="M180" s="46"/>
      <c r="N180" s="46"/>
      <c r="O180" s="46"/>
      <c r="P180" s="46"/>
      <c r="Q180" s="46"/>
      <c r="R180" s="46"/>
      <c r="S180" s="46"/>
      <c r="T180" s="114"/>
    </row>
    <row r="181" spans="1:20" s="98" customFormat="1" ht="12.75" hidden="1">
      <c r="A181" s="340"/>
      <c r="B181" s="339"/>
      <c r="C181" s="116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46"/>
      <c r="M181" s="46"/>
      <c r="N181" s="46"/>
      <c r="O181" s="46"/>
      <c r="P181" s="46"/>
      <c r="Q181" s="46"/>
      <c r="R181" s="46"/>
      <c r="S181" s="46"/>
      <c r="T181" s="114"/>
    </row>
    <row r="182" spans="1:20" s="98" customFormat="1" ht="12.75" hidden="1">
      <c r="A182" s="340"/>
      <c r="B182" s="339"/>
      <c r="C182" s="94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46"/>
      <c r="M182" s="46"/>
      <c r="N182" s="46"/>
      <c r="O182" s="46"/>
      <c r="P182" s="46"/>
      <c r="Q182" s="46"/>
      <c r="R182" s="46"/>
      <c r="S182" s="46"/>
      <c r="T182" s="114"/>
    </row>
    <row r="183" spans="1:20" s="98" customFormat="1" ht="12.75" hidden="1">
      <c r="A183" s="340"/>
      <c r="B183" s="339"/>
      <c r="C183" s="94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46"/>
      <c r="M183" s="46"/>
      <c r="N183" s="46"/>
      <c r="O183" s="46"/>
      <c r="P183" s="46"/>
      <c r="Q183" s="46"/>
      <c r="R183" s="46"/>
      <c r="S183" s="46"/>
      <c r="T183" s="114"/>
    </row>
    <row r="184" spans="1:20" s="98" customFormat="1" ht="12.75" hidden="1">
      <c r="A184" s="340"/>
      <c r="B184" s="339"/>
      <c r="C184" s="94" t="s">
        <v>45</v>
      </c>
      <c r="D184" s="46">
        <f>'ПР6. 16.ПП3.Трансп.2.Мер.'!H11</f>
        <v>51000000</v>
      </c>
      <c r="E184" s="46">
        <f>'ПР6. 16.ПП3.Трансп.2.Мер.'!I11</f>
        <v>0</v>
      </c>
      <c r="F184" s="46">
        <f>'ПР6. 16.ПП3.Трансп.2.Мер.'!J11</f>
        <v>0</v>
      </c>
      <c r="G184" s="46">
        <f>'ПР6. 16.ПП3.Трансп.2.Мер.'!K11</f>
        <v>51000000</v>
      </c>
      <c r="H184" s="112">
        <f>'06. Пр.1 Распределение. Отч.7'!L76</f>
        <v>36330740</v>
      </c>
      <c r="I184" s="112">
        <f>'06. Пр.1 Распределение. Отч.7'!M76</f>
        <v>36330740</v>
      </c>
      <c r="J184" s="112">
        <f>'06. Пр.1 Распределение. Отч.7'!N76</f>
        <v>0</v>
      </c>
      <c r="K184" s="112">
        <f>'06. Пр.1 Распределение. Отч.7'!O76</f>
        <v>0</v>
      </c>
      <c r="L184" s="112">
        <f>'06. Пр.1 Распределение. Отч.7'!P76</f>
        <v>0</v>
      </c>
      <c r="M184" s="112">
        <f>'06. Пр.1 Распределение. Отч.7'!Q76</f>
        <v>0</v>
      </c>
      <c r="N184" s="112">
        <f>'06. Пр.1 Распределение. Отч.7'!R76</f>
        <v>51000000</v>
      </c>
      <c r="O184" s="112">
        <f>'06. Пр.1 Распределение. Отч.7'!S76</f>
        <v>0</v>
      </c>
      <c r="P184" s="112">
        <f>'06. Пр.1 Распределение. Отч.7'!T76</f>
        <v>51000000</v>
      </c>
      <c r="Q184" s="112">
        <f>'06. Пр.1 Распределение. Отч.7'!U76</f>
        <v>0</v>
      </c>
      <c r="R184" s="112">
        <f>'06. Пр.1 Распределение. Отч.7'!V76</f>
        <v>0</v>
      </c>
      <c r="S184" s="112">
        <f>'06. Пр.1 Распределение. Отч.7'!W76</f>
        <v>0</v>
      </c>
      <c r="T184" s="46"/>
    </row>
    <row r="185" spans="1:20" s="98" customFormat="1" ht="12.75" hidden="1">
      <c r="A185" s="340"/>
      <c r="B185" s="339"/>
      <c r="C185" s="94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46"/>
      <c r="M185" s="46"/>
      <c r="N185" s="46"/>
      <c r="O185" s="46"/>
      <c r="P185" s="46"/>
      <c r="Q185" s="46"/>
      <c r="R185" s="46"/>
      <c r="S185" s="46"/>
      <c r="T185" s="114"/>
    </row>
    <row r="186" spans="1:20" hidden="1">
      <c r="A186" s="339" t="s">
        <v>349</v>
      </c>
      <c r="B186" s="339" t="str">
        <f>'ПР6. 16.ПП3.Трансп.2.Мер.'!A12</f>
        <v>Проведение обследования пассажиропотоков на территории ЗАТО Железногорск</v>
      </c>
      <c r="C186" s="39" t="s">
        <v>53</v>
      </c>
      <c r="D186" s="75">
        <f>D188+D189+D190+D191+D192</f>
        <v>3000000</v>
      </c>
      <c r="E186" s="75">
        <f t="shared" ref="E186:G186" si="77">E188+E189+E190+E191+E192</f>
        <v>0</v>
      </c>
      <c r="F186" s="75">
        <f t="shared" si="77"/>
        <v>0</v>
      </c>
      <c r="G186" s="75">
        <f t="shared" si="77"/>
        <v>3000000</v>
      </c>
      <c r="H186" s="87">
        <f>SUM(H188:H192)</f>
        <v>0</v>
      </c>
      <c r="I186" s="87">
        <f t="shared" ref="I186:S186" si="78">SUM(I188:I192)</f>
        <v>0</v>
      </c>
      <c r="J186" s="87">
        <f t="shared" si="78"/>
        <v>0</v>
      </c>
      <c r="K186" s="87">
        <f t="shared" si="78"/>
        <v>0</v>
      </c>
      <c r="L186" s="87">
        <f t="shared" si="78"/>
        <v>0</v>
      </c>
      <c r="M186" s="87">
        <f t="shared" si="78"/>
        <v>0</v>
      </c>
      <c r="N186" s="87">
        <f t="shared" si="78"/>
        <v>0</v>
      </c>
      <c r="O186" s="87">
        <f t="shared" si="78"/>
        <v>0</v>
      </c>
      <c r="P186" s="87">
        <f t="shared" si="78"/>
        <v>0</v>
      </c>
      <c r="Q186" s="87">
        <f t="shared" si="78"/>
        <v>0</v>
      </c>
      <c r="R186" s="87">
        <f t="shared" si="78"/>
        <v>0</v>
      </c>
      <c r="S186" s="87">
        <f t="shared" si="78"/>
        <v>0</v>
      </c>
      <c r="T186" s="87"/>
    </row>
    <row r="187" spans="1:20" s="98" customFormat="1" ht="12.75" hidden="1">
      <c r="A187" s="340"/>
      <c r="B187" s="339"/>
      <c r="C187" s="94" t="s">
        <v>42</v>
      </c>
      <c r="D187" s="46"/>
      <c r="E187" s="46"/>
      <c r="F187" s="46"/>
      <c r="G187" s="46"/>
      <c r="H187" s="112"/>
      <c r="I187" s="112"/>
      <c r="J187" s="112"/>
      <c r="K187" s="112"/>
      <c r="L187" s="46"/>
      <c r="M187" s="46"/>
      <c r="N187" s="46"/>
      <c r="O187" s="46"/>
      <c r="P187" s="46"/>
      <c r="Q187" s="46"/>
      <c r="R187" s="46"/>
      <c r="S187" s="46"/>
      <c r="T187" s="212"/>
    </row>
    <row r="188" spans="1:20" s="98" customFormat="1" ht="12.75" hidden="1">
      <c r="A188" s="340"/>
      <c r="B188" s="339"/>
      <c r="C188" s="116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46"/>
      <c r="M188" s="46"/>
      <c r="N188" s="46"/>
      <c r="O188" s="46"/>
      <c r="P188" s="46"/>
      <c r="Q188" s="46"/>
      <c r="R188" s="46"/>
      <c r="S188" s="46"/>
      <c r="T188" s="212"/>
    </row>
    <row r="189" spans="1:20" s="98" customFormat="1" ht="12.75" hidden="1">
      <c r="A189" s="340"/>
      <c r="B189" s="339"/>
      <c r="C189" s="94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46"/>
      <c r="M189" s="46"/>
      <c r="N189" s="46"/>
      <c r="O189" s="46"/>
      <c r="P189" s="46"/>
      <c r="Q189" s="46"/>
      <c r="R189" s="46"/>
      <c r="S189" s="46"/>
      <c r="T189" s="212"/>
    </row>
    <row r="190" spans="1:20" s="98" customFormat="1" ht="12.75" hidden="1">
      <c r="A190" s="340"/>
      <c r="B190" s="339"/>
      <c r="C190" s="94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46"/>
      <c r="M190" s="46"/>
      <c r="N190" s="46"/>
      <c r="O190" s="46"/>
      <c r="P190" s="46"/>
      <c r="Q190" s="46"/>
      <c r="R190" s="46"/>
      <c r="S190" s="46"/>
      <c r="T190" s="212"/>
    </row>
    <row r="191" spans="1:20" s="98" customFormat="1" ht="12.75" hidden="1">
      <c r="A191" s="340"/>
      <c r="B191" s="339"/>
      <c r="C191" s="94" t="s">
        <v>45</v>
      </c>
      <c r="D191" s="46">
        <f>'ПР6. 16.ПП3.Трансп.2.Мер.'!H12</f>
        <v>3000000</v>
      </c>
      <c r="E191" s="46">
        <f>'ПР6. 16.ПП3.Трансп.2.Мер.'!I12</f>
        <v>0</v>
      </c>
      <c r="F191" s="46">
        <f>'ПР6. 16.ПП3.Трансп.2.Мер.'!J12</f>
        <v>0</v>
      </c>
      <c r="G191" s="46">
        <f>'ПР6. 16.ПП3.Трансп.2.Мер.'!K12</f>
        <v>3000000</v>
      </c>
      <c r="H191" s="112">
        <f>'06. Пр.1 Распределение. Отч.7'!L87</f>
        <v>0</v>
      </c>
      <c r="I191" s="112">
        <f>'06. Пр.1 Распределение. Отч.7'!M87</f>
        <v>0</v>
      </c>
      <c r="J191" s="112">
        <f>'06. Пр.1 Распределение. Отч.7'!N87</f>
        <v>0</v>
      </c>
      <c r="K191" s="112">
        <f>'06. Пр.1 Распределение. Отч.7'!O87</f>
        <v>0</v>
      </c>
      <c r="L191" s="112">
        <f>'06. Пр.1 Распределение. Отч.7'!P87</f>
        <v>0</v>
      </c>
      <c r="M191" s="112">
        <f>'06. Пр.1 Распределение. Отч.7'!Q87</f>
        <v>0</v>
      </c>
      <c r="N191" s="112">
        <f>'06. Пр.1 Распределение. Отч.7'!R87</f>
        <v>0</v>
      </c>
      <c r="O191" s="112">
        <f>'06. Пр.1 Распределение. Отч.7'!S87</f>
        <v>0</v>
      </c>
      <c r="P191" s="112">
        <f>'06. Пр.1 Распределение. Отч.7'!T87</f>
        <v>0</v>
      </c>
      <c r="Q191" s="112">
        <f>'06. Пр.1 Распределение. Отч.7'!U87</f>
        <v>0</v>
      </c>
      <c r="R191" s="112">
        <f>'06. Пр.1 Распределение. Отч.7'!V87</f>
        <v>0</v>
      </c>
      <c r="S191" s="112">
        <f>'06. Пр.1 Распределение. Отч.7'!W87</f>
        <v>0</v>
      </c>
      <c r="T191" s="46"/>
    </row>
    <row r="192" spans="1:20" s="98" customFormat="1" ht="12.75" hidden="1">
      <c r="A192" s="340"/>
      <c r="B192" s="339"/>
      <c r="C192" s="94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46"/>
      <c r="M192" s="46"/>
      <c r="N192" s="46"/>
      <c r="O192" s="46"/>
      <c r="P192" s="46"/>
      <c r="Q192" s="46"/>
      <c r="R192" s="46"/>
      <c r="S192" s="46"/>
      <c r="T192" s="212"/>
    </row>
    <row r="193" spans="1:20" s="23" customFormat="1">
      <c r="A193" s="338" t="s">
        <v>64</v>
      </c>
      <c r="B193" s="338" t="s">
        <v>96</v>
      </c>
      <c r="C193" s="171" t="s">
        <v>53</v>
      </c>
      <c r="D193" s="172">
        <f>D195+D196+D197+D198+D199</f>
        <v>94847274.289999992</v>
      </c>
      <c r="E193" s="172">
        <f t="shared" ref="E193:F193" si="79">E195+E196+E197+E198+E199</f>
        <v>90351117</v>
      </c>
      <c r="F193" s="172">
        <f t="shared" si="79"/>
        <v>90351117</v>
      </c>
      <c r="G193" s="172">
        <f>SUM(D193:F193)</f>
        <v>275549508.28999996</v>
      </c>
      <c r="H193" s="173">
        <f>'06. Пр.1 Распределение. Отч.7'!L80</f>
        <v>92873777.959999993</v>
      </c>
      <c r="I193" s="173">
        <f>'06. Пр.1 Распределение. Отч.7'!M80</f>
        <v>91033370.489999995</v>
      </c>
      <c r="J193" s="173">
        <f>J201+J208+J215+J222+J229</f>
        <v>20327897</v>
      </c>
      <c r="K193" s="173">
        <f t="shared" ref="K193:S193" si="80">K201+K208+K215+K222+K229</f>
        <v>19748299.359999999</v>
      </c>
      <c r="L193" s="173">
        <f t="shared" si="80"/>
        <v>49214577.840000004</v>
      </c>
      <c r="M193" s="173">
        <f t="shared" si="80"/>
        <v>48560153.770000003</v>
      </c>
      <c r="N193" s="173">
        <f t="shared" si="80"/>
        <v>74093327.710000008</v>
      </c>
      <c r="O193" s="173">
        <f t="shared" si="80"/>
        <v>0</v>
      </c>
      <c r="P193" s="173">
        <f t="shared" si="80"/>
        <v>91390111.289999992</v>
      </c>
      <c r="Q193" s="173">
        <f t="shared" si="80"/>
        <v>0</v>
      </c>
      <c r="R193" s="173">
        <f t="shared" si="80"/>
        <v>90351117</v>
      </c>
      <c r="S193" s="173">
        <f t="shared" si="80"/>
        <v>90351117</v>
      </c>
      <c r="T193" s="348"/>
    </row>
    <row r="194" spans="1:20" s="23" customFormat="1">
      <c r="A194" s="338"/>
      <c r="B194" s="338"/>
      <c r="C194" s="171" t="s">
        <v>42</v>
      </c>
      <c r="D194" s="172"/>
      <c r="E194" s="172"/>
      <c r="F194" s="172"/>
      <c r="G194" s="172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349"/>
    </row>
    <row r="195" spans="1:20" s="23" customFormat="1">
      <c r="A195" s="338"/>
      <c r="B195" s="338"/>
      <c r="C195" s="175" t="s">
        <v>41</v>
      </c>
      <c r="D195" s="172">
        <f>D203+D210+D217+D224+D231+D238+D245+D252+D259</f>
        <v>0</v>
      </c>
      <c r="E195" s="172">
        <f t="shared" ref="E195:G195" si="81">E203+E210+E217+E224+E231+E238+E245+E252+E259</f>
        <v>0</v>
      </c>
      <c r="F195" s="172">
        <f t="shared" si="81"/>
        <v>0</v>
      </c>
      <c r="G195" s="172">
        <f t="shared" si="81"/>
        <v>0</v>
      </c>
      <c r="H195" s="173">
        <v>0</v>
      </c>
      <c r="I195" s="173">
        <v>0</v>
      </c>
      <c r="J195" s="173">
        <f t="shared" ref="J195:S195" si="82">J203+J210+J217+J224+J231</f>
        <v>0</v>
      </c>
      <c r="K195" s="173">
        <f t="shared" si="82"/>
        <v>0</v>
      </c>
      <c r="L195" s="173">
        <f t="shared" si="82"/>
        <v>0</v>
      </c>
      <c r="M195" s="173">
        <f t="shared" si="82"/>
        <v>0</v>
      </c>
      <c r="N195" s="173">
        <f t="shared" si="82"/>
        <v>0</v>
      </c>
      <c r="O195" s="173">
        <f t="shared" si="82"/>
        <v>0</v>
      </c>
      <c r="P195" s="173">
        <f t="shared" si="82"/>
        <v>0</v>
      </c>
      <c r="Q195" s="173">
        <f t="shared" si="82"/>
        <v>0</v>
      </c>
      <c r="R195" s="173">
        <f t="shared" si="82"/>
        <v>0</v>
      </c>
      <c r="S195" s="173">
        <f t="shared" si="82"/>
        <v>0</v>
      </c>
      <c r="T195" s="349"/>
    </row>
    <row r="196" spans="1:20" s="23" customFormat="1">
      <c r="A196" s="338"/>
      <c r="B196" s="338"/>
      <c r="C196" s="171" t="s">
        <v>43</v>
      </c>
      <c r="D196" s="172">
        <f t="shared" ref="D196:G199" si="83">D204+D211+D218+D225+D232+D239+D246+D253+D260</f>
        <v>0</v>
      </c>
      <c r="E196" s="172">
        <f t="shared" si="83"/>
        <v>0</v>
      </c>
      <c r="F196" s="172">
        <f t="shared" si="83"/>
        <v>0</v>
      </c>
      <c r="G196" s="172">
        <f t="shared" si="83"/>
        <v>0</v>
      </c>
      <c r="H196" s="173">
        <v>3700000</v>
      </c>
      <c r="I196" s="173">
        <v>3681500</v>
      </c>
      <c r="J196" s="173">
        <f t="shared" ref="J196:S196" si="84">J204+J211+J218+J225+J232</f>
        <v>0</v>
      </c>
      <c r="K196" s="173">
        <f t="shared" si="84"/>
        <v>0</v>
      </c>
      <c r="L196" s="173">
        <f t="shared" si="84"/>
        <v>0</v>
      </c>
      <c r="M196" s="173">
        <f t="shared" si="84"/>
        <v>0</v>
      </c>
      <c r="N196" s="173">
        <f t="shared" si="84"/>
        <v>0</v>
      </c>
      <c r="O196" s="173">
        <f t="shared" si="84"/>
        <v>0</v>
      </c>
      <c r="P196" s="173">
        <f t="shared" si="84"/>
        <v>0</v>
      </c>
      <c r="Q196" s="173">
        <f t="shared" si="84"/>
        <v>0</v>
      </c>
      <c r="R196" s="173">
        <f t="shared" si="84"/>
        <v>0</v>
      </c>
      <c r="S196" s="173">
        <f t="shared" si="84"/>
        <v>0</v>
      </c>
      <c r="T196" s="349"/>
    </row>
    <row r="197" spans="1:20" s="23" customFormat="1">
      <c r="A197" s="338"/>
      <c r="B197" s="338"/>
      <c r="C197" s="176" t="s">
        <v>44</v>
      </c>
      <c r="D197" s="172">
        <f t="shared" si="83"/>
        <v>0</v>
      </c>
      <c r="E197" s="172">
        <f t="shared" si="83"/>
        <v>0</v>
      </c>
      <c r="F197" s="172">
        <f t="shared" si="83"/>
        <v>0</v>
      </c>
      <c r="G197" s="172">
        <f t="shared" si="83"/>
        <v>0</v>
      </c>
      <c r="H197" s="173">
        <v>0</v>
      </c>
      <c r="I197" s="173">
        <v>0</v>
      </c>
      <c r="J197" s="173">
        <f t="shared" ref="J197:S197" si="85">J205+J212+J219+J226+J233</f>
        <v>0</v>
      </c>
      <c r="K197" s="173">
        <f t="shared" si="85"/>
        <v>0</v>
      </c>
      <c r="L197" s="173">
        <f t="shared" si="85"/>
        <v>0</v>
      </c>
      <c r="M197" s="173">
        <f t="shared" si="85"/>
        <v>0</v>
      </c>
      <c r="N197" s="173">
        <f t="shared" si="85"/>
        <v>0</v>
      </c>
      <c r="O197" s="173">
        <f t="shared" si="85"/>
        <v>0</v>
      </c>
      <c r="P197" s="173">
        <f t="shared" si="85"/>
        <v>0</v>
      </c>
      <c r="Q197" s="173">
        <f t="shared" si="85"/>
        <v>0</v>
      </c>
      <c r="R197" s="173">
        <f t="shared" si="85"/>
        <v>0</v>
      </c>
      <c r="S197" s="173">
        <f t="shared" si="85"/>
        <v>0</v>
      </c>
      <c r="T197" s="349"/>
    </row>
    <row r="198" spans="1:20" s="23" customFormat="1">
      <c r="A198" s="338"/>
      <c r="B198" s="338"/>
      <c r="C198" s="171" t="s">
        <v>45</v>
      </c>
      <c r="D198" s="172">
        <f t="shared" si="83"/>
        <v>94847274.289999992</v>
      </c>
      <c r="E198" s="172">
        <f t="shared" si="83"/>
        <v>90351117</v>
      </c>
      <c r="F198" s="172">
        <f t="shared" si="83"/>
        <v>90351117</v>
      </c>
      <c r="G198" s="172">
        <f t="shared" si="83"/>
        <v>275549508.28999996</v>
      </c>
      <c r="H198" s="173">
        <v>89173777.959999993</v>
      </c>
      <c r="I198" s="173">
        <v>87351870.489999995</v>
      </c>
      <c r="J198" s="173">
        <f t="shared" ref="J198:S198" si="86">J206+J213+J220+J227+J234</f>
        <v>20327897</v>
      </c>
      <c r="K198" s="173">
        <f t="shared" si="86"/>
        <v>19748299.359999999</v>
      </c>
      <c r="L198" s="173">
        <f t="shared" si="86"/>
        <v>49214577.840000004</v>
      </c>
      <c r="M198" s="173">
        <f t="shared" si="86"/>
        <v>48560153.770000003</v>
      </c>
      <c r="N198" s="173">
        <f t="shared" si="86"/>
        <v>74093327.710000008</v>
      </c>
      <c r="O198" s="173">
        <f t="shared" si="86"/>
        <v>0</v>
      </c>
      <c r="P198" s="173">
        <f t="shared" si="86"/>
        <v>91390111.289999992</v>
      </c>
      <c r="Q198" s="173">
        <f t="shared" si="86"/>
        <v>0</v>
      </c>
      <c r="R198" s="173">
        <f t="shared" si="86"/>
        <v>90351117</v>
      </c>
      <c r="S198" s="173">
        <f t="shared" si="86"/>
        <v>90351117</v>
      </c>
      <c r="T198" s="349"/>
    </row>
    <row r="199" spans="1:20" s="23" customFormat="1">
      <c r="A199" s="338"/>
      <c r="B199" s="338"/>
      <c r="C199" s="171" t="s">
        <v>46</v>
      </c>
      <c r="D199" s="172">
        <f t="shared" si="83"/>
        <v>0</v>
      </c>
      <c r="E199" s="172">
        <f t="shared" si="83"/>
        <v>0</v>
      </c>
      <c r="F199" s="172">
        <f t="shared" si="83"/>
        <v>0</v>
      </c>
      <c r="G199" s="172">
        <f t="shared" si="83"/>
        <v>0</v>
      </c>
      <c r="H199" s="173">
        <v>0</v>
      </c>
      <c r="I199" s="173">
        <v>0</v>
      </c>
      <c r="J199" s="173">
        <f t="shared" ref="J199:S199" si="87">J207+J214+J221+J228+J235</f>
        <v>0</v>
      </c>
      <c r="K199" s="173">
        <f t="shared" si="87"/>
        <v>0</v>
      </c>
      <c r="L199" s="173">
        <f t="shared" si="87"/>
        <v>0</v>
      </c>
      <c r="M199" s="173">
        <f t="shared" si="87"/>
        <v>0</v>
      </c>
      <c r="N199" s="173">
        <f t="shared" si="87"/>
        <v>0</v>
      </c>
      <c r="O199" s="173">
        <f t="shared" si="87"/>
        <v>0</v>
      </c>
      <c r="P199" s="173">
        <f t="shared" si="87"/>
        <v>0</v>
      </c>
      <c r="Q199" s="173">
        <f t="shared" si="87"/>
        <v>0</v>
      </c>
      <c r="R199" s="173">
        <f t="shared" si="87"/>
        <v>0</v>
      </c>
      <c r="S199" s="173">
        <f t="shared" si="87"/>
        <v>0</v>
      </c>
      <c r="T199" s="350"/>
    </row>
    <row r="200" spans="1:20" s="236" customFormat="1" ht="13.5" hidden="1">
      <c r="A200" s="231"/>
      <c r="B200" s="231" t="s">
        <v>300</v>
      </c>
      <c r="C200" s="232"/>
      <c r="D200" s="233">
        <f>'ПР4. 19.ПП4.Благ.2.Мер.'!H20</f>
        <v>94847274.289999992</v>
      </c>
      <c r="E200" s="233">
        <f>'ПР4. 19.ПП4.Благ.2.Мер.'!I20</f>
        <v>90351117</v>
      </c>
      <c r="F200" s="233">
        <f>'ПР4. 19.ПП4.Благ.2.Мер.'!J20</f>
        <v>90351117</v>
      </c>
      <c r="G200" s="233">
        <f>'ПР4. 19.ПП4.Благ.2.Мер.'!K20</f>
        <v>275549508.28999996</v>
      </c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9"/>
    </row>
    <row r="201" spans="1:20" hidden="1">
      <c r="A201" s="344" t="s">
        <v>65</v>
      </c>
      <c r="B201" s="344" t="str">
        <f>'06. Пр.1 Распределение. Отч.7'!B82</f>
        <v>Содержание сетей уличного освещения</v>
      </c>
      <c r="C201" s="39" t="s">
        <v>53</v>
      </c>
      <c r="D201" s="75">
        <f>D203+D204+D205+D206+D207</f>
        <v>48898860.289999999</v>
      </c>
      <c r="E201" s="75">
        <f t="shared" ref="E201:G201" si="88">E203+E204+E205+E206+E207</f>
        <v>47859866</v>
      </c>
      <c r="F201" s="75">
        <f t="shared" si="88"/>
        <v>47859866</v>
      </c>
      <c r="G201" s="75">
        <f t="shared" si="88"/>
        <v>144618592.28999999</v>
      </c>
      <c r="H201" s="87">
        <f>SUM(H203:H207)</f>
        <v>44484421.840000004</v>
      </c>
      <c r="I201" s="87">
        <f t="shared" ref="I201:S201" si="89">SUM(I203:I207)</f>
        <v>42468633.579999998</v>
      </c>
      <c r="J201" s="87">
        <f t="shared" si="89"/>
        <v>13333563</v>
      </c>
      <c r="K201" s="87">
        <f t="shared" si="89"/>
        <v>12779225.33</v>
      </c>
      <c r="L201" s="87">
        <f t="shared" si="89"/>
        <v>23155158</v>
      </c>
      <c r="M201" s="87">
        <f t="shared" si="89"/>
        <v>22680220.530000001</v>
      </c>
      <c r="N201" s="87">
        <f t="shared" si="89"/>
        <v>34155279</v>
      </c>
      <c r="O201" s="87">
        <f t="shared" si="89"/>
        <v>0</v>
      </c>
      <c r="P201" s="87">
        <f t="shared" si="89"/>
        <v>48898860.289999999</v>
      </c>
      <c r="Q201" s="87">
        <f t="shared" si="89"/>
        <v>0</v>
      </c>
      <c r="R201" s="87">
        <f t="shared" si="89"/>
        <v>47859866</v>
      </c>
      <c r="S201" s="87">
        <f t="shared" si="89"/>
        <v>47859866</v>
      </c>
      <c r="T201" s="332"/>
    </row>
    <row r="202" spans="1:20" s="98" customFormat="1" ht="12.75" hidden="1">
      <c r="A202" s="345"/>
      <c r="B202" s="344"/>
      <c r="C202" s="94" t="s">
        <v>42</v>
      </c>
      <c r="D202" s="46"/>
      <c r="E202" s="46"/>
      <c r="F202" s="46"/>
      <c r="G202" s="46"/>
      <c r="H202" s="111"/>
      <c r="I202" s="111"/>
      <c r="J202" s="111"/>
      <c r="K202" s="111"/>
      <c r="L202" s="114"/>
      <c r="M202" s="114"/>
      <c r="N202" s="114"/>
      <c r="O202" s="114"/>
      <c r="P202" s="46"/>
      <c r="Q202" s="46"/>
      <c r="R202" s="46"/>
      <c r="S202" s="46"/>
      <c r="T202" s="333"/>
    </row>
    <row r="203" spans="1:20" s="98" customFormat="1" ht="12.75" hidden="1">
      <c r="A203" s="345"/>
      <c r="B203" s="344"/>
      <c r="C203" s="116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3"/>
    </row>
    <row r="204" spans="1:20" s="98" customFormat="1" ht="12.75" hidden="1">
      <c r="A204" s="345"/>
      <c r="B204" s="344"/>
      <c r="C204" s="94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3"/>
    </row>
    <row r="205" spans="1:20" s="98" customFormat="1" ht="12.75" hidden="1">
      <c r="A205" s="345"/>
      <c r="B205" s="344"/>
      <c r="C205" s="94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3"/>
    </row>
    <row r="206" spans="1:20" s="98" customFormat="1" ht="12.75" hidden="1">
      <c r="A206" s="345"/>
      <c r="B206" s="344"/>
      <c r="C206" s="94" t="s">
        <v>45</v>
      </c>
      <c r="D206" s="46">
        <f>'ПР4. 19.ПП4.Благ.2.Мер.'!H9+'ПР4. 19.ПП4.Благ.2.Мер.'!H10</f>
        <v>48898860.289999999</v>
      </c>
      <c r="E206" s="46">
        <f>'ПР4. 19.ПП4.Благ.2.Мер.'!I9+'ПР4. 19.ПП4.Благ.2.Мер.'!I10</f>
        <v>47859866</v>
      </c>
      <c r="F206" s="46">
        <f>'ПР4. 19.ПП4.Благ.2.Мер.'!J9+'ПР4. 19.ПП4.Благ.2.Мер.'!J10</f>
        <v>47859866</v>
      </c>
      <c r="G206" s="46">
        <f>'ПР4. 19.ПП4.Благ.2.Мер.'!K9+'ПР4. 19.ПП4.Благ.2.Мер.'!K10</f>
        <v>144618592.28999999</v>
      </c>
      <c r="H206" s="112">
        <f>'06. Пр.1 Распределение. Отч.7'!L82</f>
        <v>44484421.840000004</v>
      </c>
      <c r="I206" s="112">
        <f>'06. Пр.1 Распределение. Отч.7'!M82</f>
        <v>42468633.579999998</v>
      </c>
      <c r="J206" s="112">
        <f>'06. Пр.1 Распределение. Отч.7'!N82</f>
        <v>13333563</v>
      </c>
      <c r="K206" s="112">
        <f>'06. Пр.1 Распределение. Отч.7'!O82</f>
        <v>12779225.33</v>
      </c>
      <c r="L206" s="112">
        <f>'06. Пр.1 Распределение. Отч.7'!P82</f>
        <v>23155158</v>
      </c>
      <c r="M206" s="112">
        <f>'06. Пр.1 Распределение. Отч.7'!Q82</f>
        <v>22680220.530000001</v>
      </c>
      <c r="N206" s="112">
        <f>'06. Пр.1 Распределение. Отч.7'!R82</f>
        <v>34155279</v>
      </c>
      <c r="O206" s="112">
        <f>'06. Пр.1 Распределение. Отч.7'!S82</f>
        <v>0</v>
      </c>
      <c r="P206" s="112">
        <f>'06. Пр.1 Распределение. Отч.7'!T82</f>
        <v>48898860.289999999</v>
      </c>
      <c r="Q206" s="112">
        <f>'06. Пр.1 Распределение. Отч.7'!U82</f>
        <v>0</v>
      </c>
      <c r="R206" s="112">
        <f>'06. Пр.1 Распределение. Отч.7'!V82</f>
        <v>47859866</v>
      </c>
      <c r="S206" s="112">
        <f>'06. Пр.1 Распределение. Отч.7'!W82</f>
        <v>47859866</v>
      </c>
      <c r="T206" s="333"/>
    </row>
    <row r="207" spans="1:20" s="98" customFormat="1" ht="12.75" hidden="1">
      <c r="A207" s="345"/>
      <c r="B207" s="344"/>
      <c r="C207" s="94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4"/>
    </row>
    <row r="208" spans="1:20" hidden="1">
      <c r="A208" s="335" t="s">
        <v>66</v>
      </c>
      <c r="B208" s="337" t="str">
        <f>'06. Пр.1 Распределение. Отч.7'!B86</f>
        <v>Содержание прочих объектов благоустройства</v>
      </c>
      <c r="C208" s="109" t="s">
        <v>53</v>
      </c>
      <c r="D208" s="75">
        <f>D210+D211+D212+D213+D214</f>
        <v>13275876</v>
      </c>
      <c r="E208" s="75">
        <f t="shared" ref="E208:G208" si="90">E210+E211+E212+E213+E214</f>
        <v>13275876</v>
      </c>
      <c r="F208" s="75">
        <f t="shared" si="90"/>
        <v>13275876</v>
      </c>
      <c r="G208" s="75">
        <f t="shared" si="90"/>
        <v>39827628</v>
      </c>
      <c r="H208" s="87">
        <f>SUM(H210:H214)</f>
        <v>13548055</v>
      </c>
      <c r="I208" s="87">
        <f t="shared" ref="I208:S208" si="91">SUM(I210:I214)</f>
        <v>13377256.43</v>
      </c>
      <c r="J208" s="87">
        <f t="shared" si="91"/>
        <v>2374334</v>
      </c>
      <c r="K208" s="87">
        <f t="shared" si="91"/>
        <v>2363053</v>
      </c>
      <c r="L208" s="87">
        <f t="shared" si="91"/>
        <v>9080918</v>
      </c>
      <c r="M208" s="87">
        <f t="shared" si="91"/>
        <v>9054078</v>
      </c>
      <c r="N208" s="87">
        <f t="shared" si="91"/>
        <v>16479054</v>
      </c>
      <c r="O208" s="87">
        <f t="shared" si="91"/>
        <v>0</v>
      </c>
      <c r="P208" s="87">
        <f t="shared" si="91"/>
        <v>13275876</v>
      </c>
      <c r="Q208" s="87">
        <f t="shared" si="91"/>
        <v>0</v>
      </c>
      <c r="R208" s="87">
        <f t="shared" si="91"/>
        <v>13275876</v>
      </c>
      <c r="S208" s="87">
        <f t="shared" si="91"/>
        <v>13275876</v>
      </c>
      <c r="T208" s="332"/>
    </row>
    <row r="209" spans="1:20" s="98" customFormat="1" ht="12.75" hidden="1">
      <c r="A209" s="335"/>
      <c r="B209" s="33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3"/>
    </row>
    <row r="210" spans="1:20" s="98" customFormat="1" ht="12.75" hidden="1">
      <c r="A210" s="335"/>
      <c r="B210" s="33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3"/>
    </row>
    <row r="211" spans="1:20" s="98" customFormat="1" ht="12.75" hidden="1">
      <c r="A211" s="335"/>
      <c r="B211" s="33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3"/>
    </row>
    <row r="212" spans="1:20" s="98" customFormat="1" ht="12.75" hidden="1">
      <c r="A212" s="335"/>
      <c r="B212" s="33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3"/>
    </row>
    <row r="213" spans="1:20" s="98" customFormat="1" ht="12.75" hidden="1">
      <c r="A213" s="335"/>
      <c r="B213" s="337"/>
      <c r="C213" s="110" t="s">
        <v>45</v>
      </c>
      <c r="D213" s="46">
        <f>'ПР4. 19.ПП4.Благ.2.Мер.'!H11+'ПР4. 19.ПП4.Благ.2.Мер.'!H12</f>
        <v>13275876</v>
      </c>
      <c r="E213" s="46">
        <f>'ПР4. 19.ПП4.Благ.2.Мер.'!I11+'ПР4. 19.ПП4.Благ.2.Мер.'!I12</f>
        <v>13275876</v>
      </c>
      <c r="F213" s="46">
        <f>'ПР4. 19.ПП4.Благ.2.Мер.'!J11+'ПР4. 19.ПП4.Благ.2.Мер.'!J12</f>
        <v>13275876</v>
      </c>
      <c r="G213" s="46">
        <f>'ПР4. 19.ПП4.Благ.2.Мер.'!K11+'ПР4. 19.ПП4.Благ.2.Мер.'!K12</f>
        <v>39827628</v>
      </c>
      <c r="H213" s="112">
        <f>'06. Пр.1 Распределение. Отч.7'!L86</f>
        <v>13548055</v>
      </c>
      <c r="I213" s="112">
        <f>'06. Пр.1 Распределение. Отч.7'!M86</f>
        <v>13377256.43</v>
      </c>
      <c r="J213" s="112">
        <f>'06. Пр.1 Распределение. Отч.7'!N86</f>
        <v>2374334</v>
      </c>
      <c r="K213" s="112">
        <f>'06. Пр.1 Распределение. Отч.7'!O86</f>
        <v>2363053</v>
      </c>
      <c r="L213" s="112">
        <f>'06. Пр.1 Распределение. Отч.7'!P86</f>
        <v>9080918</v>
      </c>
      <c r="M213" s="112">
        <f>'06. Пр.1 Распределение. Отч.7'!Q86</f>
        <v>9054078</v>
      </c>
      <c r="N213" s="112">
        <f>'06. Пр.1 Распределение. Отч.7'!R86</f>
        <v>16479054</v>
      </c>
      <c r="O213" s="112">
        <f>'06. Пр.1 Распределение. Отч.7'!S86</f>
        <v>0</v>
      </c>
      <c r="P213" s="112">
        <f>'06. Пр.1 Распределение. Отч.7'!T86</f>
        <v>13275876</v>
      </c>
      <c r="Q213" s="112">
        <f>'06. Пр.1 Распределение. Отч.7'!U86</f>
        <v>0</v>
      </c>
      <c r="R213" s="112">
        <f>'06. Пр.1 Распределение. Отч.7'!V86</f>
        <v>13275876</v>
      </c>
      <c r="S213" s="112">
        <f>'06. Пр.1 Распределение. Отч.7'!W86</f>
        <v>13275876</v>
      </c>
      <c r="T213" s="333"/>
    </row>
    <row r="214" spans="1:20" s="98" customFormat="1" ht="12.75" hidden="1">
      <c r="A214" s="335"/>
      <c r="B214" s="33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4"/>
    </row>
    <row r="215" spans="1:20" hidden="1">
      <c r="A215" s="335" t="s">
        <v>108</v>
      </c>
      <c r="B215" s="337" t="str">
        <f>'06. Пр.1 Распределение. Отч.7'!B90</f>
        <v>Благоустройство мест массового отдыха населения</v>
      </c>
      <c r="C215" s="109" t="s">
        <v>53</v>
      </c>
      <c r="D215" s="75">
        <f>D217+D218+D219+D220+D221</f>
        <v>325995</v>
      </c>
      <c r="E215" s="75">
        <f t="shared" ref="E215:G215" si="92">E217+E218+E219+E220+E221</f>
        <v>325995</v>
      </c>
      <c r="F215" s="75">
        <f t="shared" si="92"/>
        <v>325995</v>
      </c>
      <c r="G215" s="75">
        <f t="shared" si="92"/>
        <v>977985</v>
      </c>
      <c r="H215" s="87">
        <f>SUM(H217:H221)</f>
        <v>325995</v>
      </c>
      <c r="I215" s="87">
        <f t="shared" ref="I215:S215" si="93">SUM(I217:I221)</f>
        <v>325995</v>
      </c>
      <c r="J215" s="87">
        <f t="shared" si="93"/>
        <v>0</v>
      </c>
      <c r="K215" s="87">
        <f t="shared" si="93"/>
        <v>0</v>
      </c>
      <c r="L215" s="87">
        <f t="shared" si="93"/>
        <v>96000</v>
      </c>
      <c r="M215" s="87">
        <f t="shared" si="93"/>
        <v>45214.28</v>
      </c>
      <c r="N215" s="87">
        <f t="shared" si="93"/>
        <v>338000</v>
      </c>
      <c r="O215" s="87">
        <f t="shared" si="93"/>
        <v>0</v>
      </c>
      <c r="P215" s="87">
        <f t="shared" si="93"/>
        <v>325995</v>
      </c>
      <c r="Q215" s="87">
        <f t="shared" si="93"/>
        <v>0</v>
      </c>
      <c r="R215" s="87">
        <f t="shared" si="93"/>
        <v>325995</v>
      </c>
      <c r="S215" s="87">
        <f t="shared" si="93"/>
        <v>325995</v>
      </c>
      <c r="T215" s="332"/>
    </row>
    <row r="216" spans="1:20" s="98" customFormat="1" ht="12.75" hidden="1">
      <c r="A216" s="336"/>
      <c r="B216" s="337"/>
      <c r="C216" s="110" t="s">
        <v>42</v>
      </c>
      <c r="D216" s="46"/>
      <c r="E216" s="46"/>
      <c r="F216" s="46"/>
      <c r="G216" s="46"/>
      <c r="H216" s="114"/>
      <c r="I216" s="114"/>
      <c r="J216" s="114"/>
      <c r="K216" s="114"/>
      <c r="L216" s="114"/>
      <c r="M216" s="114"/>
      <c r="N216" s="114"/>
      <c r="O216" s="114"/>
      <c r="P216" s="46"/>
      <c r="Q216" s="46"/>
      <c r="R216" s="46"/>
      <c r="S216" s="46"/>
      <c r="T216" s="333"/>
    </row>
    <row r="217" spans="1:20" s="98" customFormat="1" ht="12.75" hidden="1">
      <c r="A217" s="336"/>
      <c r="B217" s="33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3"/>
    </row>
    <row r="218" spans="1:20" s="98" customFormat="1" ht="12.75" hidden="1">
      <c r="A218" s="336"/>
      <c r="B218" s="33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1"/>
      <c r="K218" s="111"/>
      <c r="L218" s="114"/>
      <c r="M218" s="114"/>
      <c r="N218" s="114"/>
      <c r="O218" s="114"/>
      <c r="P218" s="46"/>
      <c r="Q218" s="46"/>
      <c r="R218" s="46"/>
      <c r="S218" s="46"/>
      <c r="T218" s="333"/>
    </row>
    <row r="219" spans="1:20" s="98" customFormat="1" ht="12.75" hidden="1">
      <c r="A219" s="336"/>
      <c r="B219" s="33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3"/>
    </row>
    <row r="220" spans="1:20" s="98" customFormat="1" ht="12.75" hidden="1">
      <c r="A220" s="336"/>
      <c r="B220" s="337"/>
      <c r="C220" s="110" t="s">
        <v>45</v>
      </c>
      <c r="D220" s="46">
        <f>'ПР4. 19.ПП4.Благ.2.Мер.'!H13</f>
        <v>325995</v>
      </c>
      <c r="E220" s="46">
        <f>'ПР4. 19.ПП4.Благ.2.Мер.'!I13</f>
        <v>325995</v>
      </c>
      <c r="F220" s="46">
        <f>'ПР4. 19.ПП4.Благ.2.Мер.'!J13</f>
        <v>325995</v>
      </c>
      <c r="G220" s="46">
        <f>'ПР4. 19.ПП4.Благ.2.Мер.'!K13</f>
        <v>977985</v>
      </c>
      <c r="H220" s="112">
        <f>'06. Пр.1 Распределение. Отч.7'!L92</f>
        <v>325995</v>
      </c>
      <c r="I220" s="112">
        <f>'06. Пр.1 Распределение. Отч.7'!M92</f>
        <v>325995</v>
      </c>
      <c r="J220" s="112">
        <f>'06. Пр.1 Распределение. Отч.7'!N92</f>
        <v>0</v>
      </c>
      <c r="K220" s="112">
        <f>'06. Пр.1 Распределение. Отч.7'!O92</f>
        <v>0</v>
      </c>
      <c r="L220" s="112">
        <f>'06. Пр.1 Распределение. Отч.7'!P92</f>
        <v>96000</v>
      </c>
      <c r="M220" s="112">
        <f>'06. Пр.1 Распределение. Отч.7'!Q92</f>
        <v>45214.28</v>
      </c>
      <c r="N220" s="112">
        <f>'06. Пр.1 Распределение. Отч.7'!R92</f>
        <v>338000</v>
      </c>
      <c r="O220" s="112">
        <f>'06. Пр.1 Распределение. Отч.7'!S92</f>
        <v>0</v>
      </c>
      <c r="P220" s="112">
        <f>'06. Пр.1 Распределение. Отч.7'!T92</f>
        <v>325995</v>
      </c>
      <c r="Q220" s="112">
        <f>'06. Пр.1 Распределение. Отч.7'!U92</f>
        <v>0</v>
      </c>
      <c r="R220" s="112">
        <f>'06. Пр.1 Распределение. Отч.7'!V92</f>
        <v>325995</v>
      </c>
      <c r="S220" s="112">
        <f>'06. Пр.1 Распределение. Отч.7'!W92</f>
        <v>325995</v>
      </c>
      <c r="T220" s="333"/>
    </row>
    <row r="221" spans="1:20" s="98" customFormat="1" ht="12.75" hidden="1">
      <c r="A221" s="336"/>
      <c r="B221" s="33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4"/>
    </row>
    <row r="222" spans="1:20" ht="15" hidden="1" customHeight="1">
      <c r="A222" s="335" t="s">
        <v>110</v>
      </c>
      <c r="B222" s="33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22" s="109" t="s">
        <v>53</v>
      </c>
      <c r="D222" s="75">
        <f>D224+D225+D226+D227+D228</f>
        <v>1500000</v>
      </c>
      <c r="E222" s="75">
        <f t="shared" ref="E222:G222" si="94">E224+E225+E226+E227+E228</f>
        <v>0</v>
      </c>
      <c r="F222" s="75">
        <f t="shared" si="94"/>
        <v>0</v>
      </c>
      <c r="G222" s="75">
        <f t="shared" si="94"/>
        <v>1500000</v>
      </c>
      <c r="H222" s="87">
        <f>SUM(H224:H228)</f>
        <v>100000</v>
      </c>
      <c r="I222" s="87">
        <f t="shared" ref="I222:S222" si="95">SUM(I224:I228)</f>
        <v>18850</v>
      </c>
      <c r="J222" s="87">
        <f t="shared" si="95"/>
        <v>0</v>
      </c>
      <c r="K222" s="87">
        <f t="shared" si="95"/>
        <v>0</v>
      </c>
      <c r="L222" s="87">
        <f t="shared" si="95"/>
        <v>0</v>
      </c>
      <c r="M222" s="87">
        <f t="shared" si="95"/>
        <v>0</v>
      </c>
      <c r="N222" s="87">
        <f t="shared" si="95"/>
        <v>100000</v>
      </c>
      <c r="O222" s="87">
        <f t="shared" si="95"/>
        <v>0</v>
      </c>
      <c r="P222" s="87">
        <f t="shared" si="95"/>
        <v>100000</v>
      </c>
      <c r="Q222" s="87">
        <f t="shared" si="95"/>
        <v>0</v>
      </c>
      <c r="R222" s="87">
        <f t="shared" si="95"/>
        <v>100000</v>
      </c>
      <c r="S222" s="87">
        <f t="shared" si="95"/>
        <v>100000</v>
      </c>
      <c r="T222" s="332"/>
    </row>
    <row r="223" spans="1:20" s="98" customFormat="1" ht="12.75" hidden="1">
      <c r="A223" s="336"/>
      <c r="B223" s="33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14"/>
      <c r="M223" s="114"/>
      <c r="N223" s="114"/>
      <c r="O223" s="114"/>
      <c r="P223" s="46"/>
      <c r="Q223" s="46"/>
      <c r="R223" s="46"/>
      <c r="S223" s="46"/>
      <c r="T223" s="333"/>
    </row>
    <row r="224" spans="1:20" s="98" customFormat="1" ht="12.75" hidden="1">
      <c r="A224" s="336"/>
      <c r="B224" s="33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14"/>
      <c r="M224" s="114"/>
      <c r="N224" s="114"/>
      <c r="O224" s="114"/>
      <c r="P224" s="46"/>
      <c r="Q224" s="46"/>
      <c r="R224" s="46"/>
      <c r="S224" s="46"/>
      <c r="T224" s="333"/>
    </row>
    <row r="225" spans="1:20" s="98" customFormat="1" ht="12.75" hidden="1">
      <c r="A225" s="336"/>
      <c r="B225" s="33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1"/>
      <c r="K225" s="111"/>
      <c r="L225" s="114"/>
      <c r="M225" s="114"/>
      <c r="N225" s="114"/>
      <c r="O225" s="114"/>
      <c r="P225" s="46"/>
      <c r="Q225" s="46"/>
      <c r="R225" s="46"/>
      <c r="S225" s="46"/>
      <c r="T225" s="333"/>
    </row>
    <row r="226" spans="1:20" s="98" customFormat="1" ht="12.75" hidden="1">
      <c r="A226" s="336"/>
      <c r="B226" s="33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14"/>
      <c r="M226" s="114"/>
      <c r="N226" s="114"/>
      <c r="O226" s="114"/>
      <c r="P226" s="46"/>
      <c r="Q226" s="46"/>
      <c r="R226" s="46"/>
      <c r="S226" s="46"/>
      <c r="T226" s="333"/>
    </row>
    <row r="227" spans="1:20" s="98" customFormat="1" ht="12.75" hidden="1">
      <c r="A227" s="336"/>
      <c r="B227" s="337"/>
      <c r="C227" s="110" t="s">
        <v>45</v>
      </c>
      <c r="D227" s="46">
        <f>'ПР4. 19.ПП4.Благ.2.Мер.'!H14</f>
        <v>1500000</v>
      </c>
      <c r="E227" s="46">
        <f>'ПР4. 19.ПП4.Благ.2.Мер.'!I14</f>
        <v>0</v>
      </c>
      <c r="F227" s="46">
        <f>'ПР4. 19.ПП4.Благ.2.Мер.'!J14</f>
        <v>0</v>
      </c>
      <c r="G227" s="46">
        <f>'ПР4. 19.ПП4.Благ.2.Мер.'!K14</f>
        <v>1500000</v>
      </c>
      <c r="H227" s="112">
        <f>'06. Пр.1 Распределение. Отч.7'!L101</f>
        <v>100000</v>
      </c>
      <c r="I227" s="112">
        <f>'06. Пр.1 Распределение. Отч.7'!M101</f>
        <v>18850</v>
      </c>
      <c r="J227" s="112">
        <f>'06. Пр.1 Распределение. Отч.7'!N101</f>
        <v>0</v>
      </c>
      <c r="K227" s="112">
        <f>'06. Пр.1 Распределение. Отч.7'!O101</f>
        <v>0</v>
      </c>
      <c r="L227" s="112">
        <f>'06. Пр.1 Распределение. Отч.7'!P101</f>
        <v>0</v>
      </c>
      <c r="M227" s="112">
        <f>'06. Пр.1 Распределение. Отч.7'!Q101</f>
        <v>0</v>
      </c>
      <c r="N227" s="112">
        <f>'06. Пр.1 Распределение. Отч.7'!R101</f>
        <v>100000</v>
      </c>
      <c r="O227" s="112">
        <f>'06. Пр.1 Распределение. Отч.7'!S101</f>
        <v>0</v>
      </c>
      <c r="P227" s="112">
        <f>'06. Пр.1 Распределение. Отч.7'!T101</f>
        <v>100000</v>
      </c>
      <c r="Q227" s="112">
        <f>'06. Пр.1 Распределение. Отч.7'!U101</f>
        <v>0</v>
      </c>
      <c r="R227" s="112">
        <f>'06. Пр.1 Распределение. Отч.7'!V101</f>
        <v>100000</v>
      </c>
      <c r="S227" s="112">
        <f>'06. Пр.1 Распределение. Отч.7'!W101</f>
        <v>100000</v>
      </c>
      <c r="T227" s="333"/>
    </row>
    <row r="228" spans="1:20" s="98" customFormat="1" ht="12.75" hidden="1">
      <c r="A228" s="336"/>
      <c r="B228" s="33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14"/>
      <c r="M228" s="114"/>
      <c r="N228" s="114"/>
      <c r="O228" s="114"/>
      <c r="P228" s="46"/>
      <c r="Q228" s="46"/>
      <c r="R228" s="46"/>
      <c r="S228" s="46"/>
      <c r="T228" s="334"/>
    </row>
    <row r="229" spans="1:20" s="10" customFormat="1" hidden="1">
      <c r="A229" s="335" t="s">
        <v>112</v>
      </c>
      <c r="B229" s="337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9" s="109" t="s">
        <v>53</v>
      </c>
      <c r="D229" s="75">
        <f>D231+D232+D233+D234+D235</f>
        <v>100000</v>
      </c>
      <c r="E229" s="75">
        <f t="shared" ref="E229:G229" si="96">E231+E232+E233+E234+E235</f>
        <v>100000</v>
      </c>
      <c r="F229" s="75">
        <f t="shared" si="96"/>
        <v>100000</v>
      </c>
      <c r="G229" s="75">
        <f t="shared" si="96"/>
        <v>300000</v>
      </c>
      <c r="H229" s="87">
        <f>SUM(H231:H235)</f>
        <v>28789380</v>
      </c>
      <c r="I229" s="87">
        <f t="shared" ref="I229:S229" si="97">SUM(I231:I235)</f>
        <v>28789281.84</v>
      </c>
      <c r="J229" s="87">
        <f t="shared" si="97"/>
        <v>4620000</v>
      </c>
      <c r="K229" s="87">
        <f t="shared" si="97"/>
        <v>4606021.03</v>
      </c>
      <c r="L229" s="87">
        <f t="shared" si="97"/>
        <v>16882501.84</v>
      </c>
      <c r="M229" s="87">
        <f t="shared" si="97"/>
        <v>16780640.960000001</v>
      </c>
      <c r="N229" s="87">
        <f t="shared" si="97"/>
        <v>23020994.710000001</v>
      </c>
      <c r="O229" s="87">
        <f t="shared" si="97"/>
        <v>0</v>
      </c>
      <c r="P229" s="87">
        <f t="shared" si="97"/>
        <v>28789380</v>
      </c>
      <c r="Q229" s="87">
        <f t="shared" si="97"/>
        <v>0</v>
      </c>
      <c r="R229" s="87">
        <f t="shared" si="97"/>
        <v>28789380</v>
      </c>
      <c r="S229" s="87">
        <f t="shared" si="97"/>
        <v>28789380</v>
      </c>
      <c r="T229" s="332"/>
    </row>
    <row r="230" spans="1:20" s="117" customFormat="1" ht="12.75" hidden="1">
      <c r="A230" s="336"/>
      <c r="B230" s="337"/>
      <c r="C230" s="110" t="s">
        <v>42</v>
      </c>
      <c r="D230" s="46"/>
      <c r="E230" s="46"/>
      <c r="F230" s="46"/>
      <c r="G230" s="46"/>
      <c r="H230" s="111"/>
      <c r="I230" s="111"/>
      <c r="J230" s="111"/>
      <c r="K230" s="111"/>
      <c r="L230" s="114"/>
      <c r="M230" s="114"/>
      <c r="N230" s="114"/>
      <c r="O230" s="114"/>
      <c r="P230" s="46"/>
      <c r="Q230" s="46"/>
      <c r="R230" s="46"/>
      <c r="S230" s="46"/>
      <c r="T230" s="333"/>
    </row>
    <row r="231" spans="1:20" s="98" customFormat="1" ht="12.75" hidden="1">
      <c r="A231" s="336"/>
      <c r="B231" s="337"/>
      <c r="C231" s="113" t="s">
        <v>41</v>
      </c>
      <c r="D231" s="46">
        <v>0</v>
      </c>
      <c r="E231" s="46">
        <v>0</v>
      </c>
      <c r="F231" s="46">
        <v>0</v>
      </c>
      <c r="G231" s="46">
        <v>0</v>
      </c>
      <c r="H231" s="111"/>
      <c r="I231" s="111"/>
      <c r="J231" s="111"/>
      <c r="K231" s="111"/>
      <c r="L231" s="114"/>
      <c r="M231" s="114"/>
      <c r="N231" s="114"/>
      <c r="O231" s="114"/>
      <c r="P231" s="46"/>
      <c r="Q231" s="46"/>
      <c r="R231" s="46"/>
      <c r="S231" s="46"/>
      <c r="T231" s="333"/>
    </row>
    <row r="232" spans="1:20" s="98" customFormat="1" ht="12.75" hidden="1">
      <c r="A232" s="336"/>
      <c r="B232" s="337"/>
      <c r="C232" s="110" t="s">
        <v>43</v>
      </c>
      <c r="D232" s="46">
        <v>0</v>
      </c>
      <c r="E232" s="46">
        <v>0</v>
      </c>
      <c r="F232" s="46">
        <v>0</v>
      </c>
      <c r="G232" s="46">
        <v>0</v>
      </c>
      <c r="H232" s="111"/>
      <c r="I232" s="111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333"/>
    </row>
    <row r="233" spans="1:20" s="98" customFormat="1" ht="12.75" hidden="1">
      <c r="A233" s="336"/>
      <c r="B233" s="337"/>
      <c r="C233" s="110" t="s">
        <v>44</v>
      </c>
      <c r="D233" s="46">
        <v>0</v>
      </c>
      <c r="E233" s="46">
        <v>0</v>
      </c>
      <c r="F233" s="46">
        <v>0</v>
      </c>
      <c r="G233" s="46">
        <v>0</v>
      </c>
      <c r="H233" s="111"/>
      <c r="I233" s="111"/>
      <c r="J233" s="111"/>
      <c r="K233" s="111"/>
      <c r="L233" s="114"/>
      <c r="M233" s="114"/>
      <c r="N233" s="114"/>
      <c r="O233" s="114"/>
      <c r="P233" s="46"/>
      <c r="Q233" s="46"/>
      <c r="R233" s="46"/>
      <c r="S233" s="46"/>
      <c r="T233" s="333"/>
    </row>
    <row r="234" spans="1:20" s="98" customFormat="1" ht="12.75" hidden="1">
      <c r="A234" s="336"/>
      <c r="B234" s="337"/>
      <c r="C234" s="110" t="s">
        <v>45</v>
      </c>
      <c r="D234" s="46">
        <f>'ПР4. 19.ПП4.Благ.2.Мер.'!H16</f>
        <v>100000</v>
      </c>
      <c r="E234" s="46">
        <f>'ПР4. 19.ПП4.Благ.2.Мер.'!I16</f>
        <v>100000</v>
      </c>
      <c r="F234" s="46">
        <f>'ПР4. 19.ПП4.Благ.2.Мер.'!J16</f>
        <v>100000</v>
      </c>
      <c r="G234" s="46">
        <f>'ПР4. 19.ПП4.Благ.2.Мер.'!K16</f>
        <v>300000</v>
      </c>
      <c r="H234" s="112">
        <f>'06. Пр.1 Распределение. Отч.7'!L104</f>
        <v>28789380</v>
      </c>
      <c r="I234" s="112">
        <f>'06. Пр.1 Распределение. Отч.7'!M104</f>
        <v>28789281.84</v>
      </c>
      <c r="J234" s="112">
        <f>'06. Пр.1 Распределение. Отч.7'!N104</f>
        <v>4620000</v>
      </c>
      <c r="K234" s="112">
        <f>'06. Пр.1 Распределение. Отч.7'!O104</f>
        <v>4606021.03</v>
      </c>
      <c r="L234" s="112">
        <f>'06. Пр.1 Распределение. Отч.7'!P104</f>
        <v>16882501.84</v>
      </c>
      <c r="M234" s="112">
        <f>'06. Пр.1 Распределение. Отч.7'!Q104</f>
        <v>16780640.960000001</v>
      </c>
      <c r="N234" s="112">
        <f>'06. Пр.1 Распределение. Отч.7'!R104</f>
        <v>23020994.710000001</v>
      </c>
      <c r="O234" s="112">
        <f>'06. Пр.1 Распределение. Отч.7'!S104</f>
        <v>0</v>
      </c>
      <c r="P234" s="112">
        <f>'06. Пр.1 Распределение. Отч.7'!T104</f>
        <v>28789380</v>
      </c>
      <c r="Q234" s="112">
        <f>'06. Пр.1 Распределение. Отч.7'!U104</f>
        <v>0</v>
      </c>
      <c r="R234" s="112">
        <f>'06. Пр.1 Распределение. Отч.7'!V104</f>
        <v>28789380</v>
      </c>
      <c r="S234" s="112">
        <f>'06. Пр.1 Распределение. Отч.7'!W104</f>
        <v>28789380</v>
      </c>
      <c r="T234" s="333"/>
    </row>
    <row r="235" spans="1:20" s="98" customFormat="1" ht="12.75" hidden="1">
      <c r="A235" s="336"/>
      <c r="B235" s="337"/>
      <c r="C235" s="110" t="s">
        <v>46</v>
      </c>
      <c r="D235" s="46">
        <v>0</v>
      </c>
      <c r="E235" s="46">
        <v>0</v>
      </c>
      <c r="F235" s="46">
        <v>0</v>
      </c>
      <c r="G235" s="46">
        <v>0</v>
      </c>
      <c r="H235" s="111"/>
      <c r="I235" s="111"/>
      <c r="J235" s="111"/>
      <c r="K235" s="111"/>
      <c r="L235" s="114"/>
      <c r="M235" s="114"/>
      <c r="N235" s="114"/>
      <c r="O235" s="114"/>
      <c r="P235" s="46"/>
      <c r="Q235" s="46"/>
      <c r="R235" s="46"/>
      <c r="S235" s="46"/>
      <c r="T235" s="334"/>
    </row>
    <row r="236" spans="1:20" s="10" customFormat="1" hidden="1">
      <c r="A236" s="335" t="s">
        <v>280</v>
      </c>
      <c r="B236" s="337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236" s="109" t="s">
        <v>53</v>
      </c>
      <c r="D236" s="75">
        <f>D238+D239+D240+D241+D242</f>
        <v>1500000</v>
      </c>
      <c r="E236" s="75">
        <f t="shared" ref="E236:G236" si="98">E238+E239+E240+E241+E242</f>
        <v>0</v>
      </c>
      <c r="F236" s="75">
        <f t="shared" si="98"/>
        <v>0</v>
      </c>
      <c r="G236" s="75">
        <f t="shared" si="98"/>
        <v>1500000</v>
      </c>
      <c r="H236" s="87">
        <f>SUM(H238:H242)</f>
        <v>0</v>
      </c>
      <c r="I236" s="87">
        <f t="shared" ref="I236:S236" si="99">SUM(I238:I242)</f>
        <v>0</v>
      </c>
      <c r="J236" s="87">
        <f t="shared" si="99"/>
        <v>0</v>
      </c>
      <c r="K236" s="87">
        <f t="shared" si="99"/>
        <v>0</v>
      </c>
      <c r="L236" s="87">
        <f t="shared" si="99"/>
        <v>0</v>
      </c>
      <c r="M236" s="87">
        <f t="shared" si="99"/>
        <v>0</v>
      </c>
      <c r="N236" s="87">
        <f t="shared" si="99"/>
        <v>0</v>
      </c>
      <c r="O236" s="87">
        <f t="shared" si="99"/>
        <v>0</v>
      </c>
      <c r="P236" s="87">
        <f t="shared" si="99"/>
        <v>0</v>
      </c>
      <c r="Q236" s="87">
        <f t="shared" si="99"/>
        <v>0</v>
      </c>
      <c r="R236" s="87">
        <f t="shared" si="99"/>
        <v>0</v>
      </c>
      <c r="S236" s="87">
        <f t="shared" si="99"/>
        <v>0</v>
      </c>
      <c r="T236" s="332"/>
    </row>
    <row r="237" spans="1:20" s="117" customFormat="1" ht="12.75" hidden="1">
      <c r="A237" s="336"/>
      <c r="B237" s="337"/>
      <c r="C237" s="110" t="s">
        <v>42</v>
      </c>
      <c r="D237" s="46"/>
      <c r="E237" s="46"/>
      <c r="F237" s="46"/>
      <c r="G237" s="46"/>
      <c r="H237" s="111"/>
      <c r="I237" s="111"/>
      <c r="J237" s="111"/>
      <c r="K237" s="111"/>
      <c r="L237" s="278"/>
      <c r="M237" s="278"/>
      <c r="N237" s="278"/>
      <c r="O237" s="278"/>
      <c r="P237" s="46"/>
      <c r="Q237" s="46"/>
      <c r="R237" s="46"/>
      <c r="S237" s="46"/>
      <c r="T237" s="333"/>
    </row>
    <row r="238" spans="1:20" s="98" customFormat="1" ht="12.75" hidden="1">
      <c r="A238" s="336"/>
      <c r="B238" s="337"/>
      <c r="C238" s="113" t="s">
        <v>41</v>
      </c>
      <c r="D238" s="46">
        <v>0</v>
      </c>
      <c r="E238" s="46">
        <v>0</v>
      </c>
      <c r="F238" s="46">
        <v>0</v>
      </c>
      <c r="G238" s="46">
        <v>0</v>
      </c>
      <c r="H238" s="111"/>
      <c r="I238" s="111"/>
      <c r="J238" s="111"/>
      <c r="K238" s="111"/>
      <c r="L238" s="278"/>
      <c r="M238" s="278"/>
      <c r="N238" s="278"/>
      <c r="O238" s="278"/>
      <c r="P238" s="46"/>
      <c r="Q238" s="46"/>
      <c r="R238" s="46"/>
      <c r="S238" s="46"/>
      <c r="T238" s="333"/>
    </row>
    <row r="239" spans="1:20" s="98" customFormat="1" ht="12.75" hidden="1">
      <c r="A239" s="336"/>
      <c r="B239" s="337"/>
      <c r="C239" s="110" t="s">
        <v>43</v>
      </c>
      <c r="D239" s="46">
        <v>0</v>
      </c>
      <c r="E239" s="46">
        <v>0</v>
      </c>
      <c r="F239" s="46">
        <v>0</v>
      </c>
      <c r="G239" s="46">
        <v>0</v>
      </c>
      <c r="H239" s="111"/>
      <c r="I239" s="111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333"/>
    </row>
    <row r="240" spans="1:20" s="98" customFormat="1" ht="12.75" hidden="1">
      <c r="A240" s="336"/>
      <c r="B240" s="337"/>
      <c r="C240" s="110" t="s">
        <v>44</v>
      </c>
      <c r="D240" s="46">
        <v>0</v>
      </c>
      <c r="E240" s="46">
        <v>0</v>
      </c>
      <c r="F240" s="46">
        <v>0</v>
      </c>
      <c r="G240" s="46">
        <v>0</v>
      </c>
      <c r="H240" s="111"/>
      <c r="I240" s="111"/>
      <c r="J240" s="111"/>
      <c r="K240" s="111"/>
      <c r="L240" s="278"/>
      <c r="M240" s="278"/>
      <c r="N240" s="278"/>
      <c r="O240" s="278"/>
      <c r="P240" s="46"/>
      <c r="Q240" s="46"/>
      <c r="R240" s="46"/>
      <c r="S240" s="46"/>
      <c r="T240" s="333"/>
    </row>
    <row r="241" spans="1:20" s="98" customFormat="1" ht="12.75" hidden="1">
      <c r="A241" s="336"/>
      <c r="B241" s="337"/>
      <c r="C241" s="110" t="s">
        <v>45</v>
      </c>
      <c r="D241" s="46">
        <f>'ПР4. 19.ПП4.Благ.2.Мер.'!H15</f>
        <v>1500000</v>
      </c>
      <c r="E241" s="46">
        <f>'ПР4. 19.ПП4.Благ.2.Мер.'!I15</f>
        <v>0</v>
      </c>
      <c r="F241" s="46">
        <f>'ПР4. 19.ПП4.Благ.2.Мер.'!J15</f>
        <v>0</v>
      </c>
      <c r="G241" s="46">
        <f>'ПР4. 19.ПП4.Благ.2.Мер.'!K15</f>
        <v>1500000</v>
      </c>
      <c r="H241" s="112">
        <f>'06. Пр.1 Распределение. Отч.7'!L111</f>
        <v>0</v>
      </c>
      <c r="I241" s="112">
        <f>'06. Пр.1 Распределение. Отч.7'!M111</f>
        <v>0</v>
      </c>
      <c r="J241" s="112">
        <f>'06. Пр.1 Распределение. Отч.7'!N111</f>
        <v>0</v>
      </c>
      <c r="K241" s="112">
        <f>'06. Пр.1 Распределение. Отч.7'!O111</f>
        <v>0</v>
      </c>
      <c r="L241" s="112">
        <f>'06. Пр.1 Распределение. Отч.7'!P111</f>
        <v>0</v>
      </c>
      <c r="M241" s="112">
        <f>'06. Пр.1 Распределение. Отч.7'!Q111</f>
        <v>0</v>
      </c>
      <c r="N241" s="112">
        <f>'06. Пр.1 Распределение. Отч.7'!R111</f>
        <v>0</v>
      </c>
      <c r="O241" s="112">
        <f>'06. Пр.1 Распределение. Отч.7'!S111</f>
        <v>0</v>
      </c>
      <c r="P241" s="112">
        <f>'06. Пр.1 Распределение. Отч.7'!T111</f>
        <v>0</v>
      </c>
      <c r="Q241" s="112">
        <f>'06. Пр.1 Распределение. Отч.7'!U111</f>
        <v>0</v>
      </c>
      <c r="R241" s="112">
        <f>'06. Пр.1 Распределение. Отч.7'!V111</f>
        <v>0</v>
      </c>
      <c r="S241" s="112">
        <f>'06. Пр.1 Распределение. Отч.7'!W111</f>
        <v>0</v>
      </c>
      <c r="T241" s="333"/>
    </row>
    <row r="242" spans="1:20" s="98" customFormat="1" ht="12.75" hidden="1">
      <c r="A242" s="336"/>
      <c r="B242" s="337"/>
      <c r="C242" s="110" t="s">
        <v>46</v>
      </c>
      <c r="D242" s="46">
        <v>0</v>
      </c>
      <c r="E242" s="46">
        <v>0</v>
      </c>
      <c r="F242" s="46">
        <v>0</v>
      </c>
      <c r="G242" s="46">
        <v>0</v>
      </c>
      <c r="H242" s="111"/>
      <c r="I242" s="111"/>
      <c r="J242" s="111"/>
      <c r="K242" s="111"/>
      <c r="L242" s="278"/>
      <c r="M242" s="278"/>
      <c r="N242" s="278"/>
      <c r="O242" s="278"/>
      <c r="P242" s="46"/>
      <c r="Q242" s="46"/>
      <c r="R242" s="46"/>
      <c r="S242" s="46"/>
      <c r="T242" s="334"/>
    </row>
    <row r="243" spans="1:20" s="10" customFormat="1" hidden="1">
      <c r="A243" s="335" t="s">
        <v>365</v>
      </c>
      <c r="B243" s="337" t="str">
        <f>'ПР4. 19.ПП4.Благ.2.Мер.'!A17</f>
        <v>Содержание территорий общего пользования</v>
      </c>
      <c r="C243" s="109" t="s">
        <v>53</v>
      </c>
      <c r="D243" s="75">
        <f>D245+D246+D247+D248+D249</f>
        <v>28789380</v>
      </c>
      <c r="E243" s="75">
        <f t="shared" ref="E243:G243" si="100">E245+E246+E247+E248+E249</f>
        <v>28789380</v>
      </c>
      <c r="F243" s="75">
        <f t="shared" si="100"/>
        <v>28789380</v>
      </c>
      <c r="G243" s="75">
        <f t="shared" si="100"/>
        <v>86368140</v>
      </c>
      <c r="H243" s="87" t="e">
        <f>SUM(H245:H249)</f>
        <v>#REF!</v>
      </c>
      <c r="I243" s="87" t="e">
        <f t="shared" ref="I243:S243" si="101">SUM(I245:I249)</f>
        <v>#REF!</v>
      </c>
      <c r="J243" s="87" t="e">
        <f t="shared" si="101"/>
        <v>#REF!</v>
      </c>
      <c r="K243" s="87" t="e">
        <f t="shared" si="101"/>
        <v>#REF!</v>
      </c>
      <c r="L243" s="87" t="e">
        <f t="shared" si="101"/>
        <v>#REF!</v>
      </c>
      <c r="M243" s="87" t="e">
        <f t="shared" si="101"/>
        <v>#REF!</v>
      </c>
      <c r="N243" s="87" t="e">
        <f t="shared" si="101"/>
        <v>#REF!</v>
      </c>
      <c r="O243" s="87" t="e">
        <f t="shared" si="101"/>
        <v>#REF!</v>
      </c>
      <c r="P243" s="87" t="e">
        <f t="shared" si="101"/>
        <v>#REF!</v>
      </c>
      <c r="Q243" s="87" t="e">
        <f t="shared" si="101"/>
        <v>#REF!</v>
      </c>
      <c r="R243" s="87" t="e">
        <f t="shared" si="101"/>
        <v>#REF!</v>
      </c>
      <c r="S243" s="87" t="e">
        <f t="shared" si="101"/>
        <v>#REF!</v>
      </c>
      <c r="T243" s="332"/>
    </row>
    <row r="244" spans="1:20" s="117" customFormat="1" ht="12.75" hidden="1">
      <c r="A244" s="336"/>
      <c r="B244" s="337"/>
      <c r="C244" s="110" t="s">
        <v>42</v>
      </c>
      <c r="D244" s="46"/>
      <c r="E244" s="46"/>
      <c r="F244" s="46"/>
      <c r="G244" s="46"/>
      <c r="H244" s="111"/>
      <c r="I244" s="111"/>
      <c r="J244" s="111"/>
      <c r="K244" s="111"/>
      <c r="L244" s="198"/>
      <c r="M244" s="198"/>
      <c r="N244" s="198"/>
      <c r="O244" s="198"/>
      <c r="P244" s="46"/>
      <c r="Q244" s="46"/>
      <c r="R244" s="46"/>
      <c r="S244" s="46"/>
      <c r="T244" s="333"/>
    </row>
    <row r="245" spans="1:20" s="98" customFormat="1" ht="12.75" hidden="1">
      <c r="A245" s="336"/>
      <c r="B245" s="337"/>
      <c r="C245" s="113" t="s">
        <v>41</v>
      </c>
      <c r="D245" s="46">
        <v>0</v>
      </c>
      <c r="E245" s="46">
        <v>0</v>
      </c>
      <c r="F245" s="46">
        <v>0</v>
      </c>
      <c r="G245" s="46">
        <v>0</v>
      </c>
      <c r="H245" s="111"/>
      <c r="I245" s="111"/>
      <c r="J245" s="111"/>
      <c r="K245" s="111"/>
      <c r="L245" s="198"/>
      <c r="M245" s="198"/>
      <c r="N245" s="198"/>
      <c r="O245" s="198"/>
      <c r="P245" s="46"/>
      <c r="Q245" s="46"/>
      <c r="R245" s="46"/>
      <c r="S245" s="46"/>
      <c r="T245" s="333"/>
    </row>
    <row r="246" spans="1:20" s="98" customFormat="1" ht="12.75" hidden="1">
      <c r="A246" s="336"/>
      <c r="B246" s="337"/>
      <c r="C246" s="110" t="s">
        <v>43</v>
      </c>
      <c r="D246" s="46">
        <v>0</v>
      </c>
      <c r="E246" s="46">
        <v>0</v>
      </c>
      <c r="F246" s="46">
        <v>0</v>
      </c>
      <c r="G246" s="46">
        <v>0</v>
      </c>
      <c r="H246" s="111"/>
      <c r="I246" s="111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333"/>
    </row>
    <row r="247" spans="1:20" s="98" customFormat="1" ht="12.75" hidden="1">
      <c r="A247" s="336"/>
      <c r="B247" s="337"/>
      <c r="C247" s="110" t="s">
        <v>44</v>
      </c>
      <c r="D247" s="46">
        <v>0</v>
      </c>
      <c r="E247" s="46">
        <v>0</v>
      </c>
      <c r="F247" s="46">
        <v>0</v>
      </c>
      <c r="G247" s="46">
        <v>0</v>
      </c>
      <c r="H247" s="111"/>
      <c r="I247" s="111"/>
      <c r="J247" s="111"/>
      <c r="K247" s="111"/>
      <c r="L247" s="198"/>
      <c r="M247" s="198"/>
      <c r="N247" s="198"/>
      <c r="O247" s="198"/>
      <c r="P247" s="46"/>
      <c r="Q247" s="46"/>
      <c r="R247" s="46"/>
      <c r="S247" s="46"/>
      <c r="T247" s="333"/>
    </row>
    <row r="248" spans="1:20" s="98" customFormat="1" ht="12.75" hidden="1">
      <c r="A248" s="336"/>
      <c r="B248" s="337"/>
      <c r="C248" s="110" t="s">
        <v>45</v>
      </c>
      <c r="D248" s="46">
        <f>'ПР4. 19.ПП4.Благ.2.Мер.'!H17</f>
        <v>28789380</v>
      </c>
      <c r="E248" s="46">
        <f>'ПР4. 19.ПП4.Благ.2.Мер.'!I17</f>
        <v>28789380</v>
      </c>
      <c r="F248" s="46">
        <f>'ПР4. 19.ПП4.Благ.2.Мер.'!J17</f>
        <v>28789380</v>
      </c>
      <c r="G248" s="46">
        <f>'ПР4. 19.ПП4.Благ.2.Мер.'!K17</f>
        <v>86368140</v>
      </c>
      <c r="H248" s="112" t="e">
        <f>'06. Пр.1 Распределение. Отч.7'!#REF!</f>
        <v>#REF!</v>
      </c>
      <c r="I248" s="112" t="e">
        <f>'06. Пр.1 Распределение. Отч.7'!#REF!</f>
        <v>#REF!</v>
      </c>
      <c r="J248" s="112" t="e">
        <f>'06. Пр.1 Распределение. Отч.7'!#REF!</f>
        <v>#REF!</v>
      </c>
      <c r="K248" s="112" t="e">
        <f>'06. Пр.1 Распределение. Отч.7'!#REF!</f>
        <v>#REF!</v>
      </c>
      <c r="L248" s="112" t="e">
        <f>'06. Пр.1 Распределение. Отч.7'!#REF!</f>
        <v>#REF!</v>
      </c>
      <c r="M248" s="112" t="e">
        <f>'06. Пр.1 Распределение. Отч.7'!#REF!</f>
        <v>#REF!</v>
      </c>
      <c r="N248" s="112" t="e">
        <f>'06. Пр.1 Распределение. Отч.7'!#REF!</f>
        <v>#REF!</v>
      </c>
      <c r="O248" s="112" t="e">
        <f>'06. Пр.1 Распределение. Отч.7'!#REF!</f>
        <v>#REF!</v>
      </c>
      <c r="P248" s="112" t="e">
        <f>'06. Пр.1 Распределение. Отч.7'!#REF!</f>
        <v>#REF!</v>
      </c>
      <c r="Q248" s="112" t="e">
        <f>'06. Пр.1 Распределение. Отч.7'!#REF!</f>
        <v>#REF!</v>
      </c>
      <c r="R248" s="112" t="e">
        <f>'06. Пр.1 Распределение. Отч.7'!#REF!</f>
        <v>#REF!</v>
      </c>
      <c r="S248" s="112" t="e">
        <f>'06. Пр.1 Распределение. Отч.7'!#REF!</f>
        <v>#REF!</v>
      </c>
      <c r="T248" s="333"/>
    </row>
    <row r="249" spans="1:20" s="98" customFormat="1" ht="12.75" hidden="1">
      <c r="A249" s="336"/>
      <c r="B249" s="337"/>
      <c r="C249" s="110" t="s">
        <v>46</v>
      </c>
      <c r="D249" s="46">
        <v>0</v>
      </c>
      <c r="E249" s="46">
        <v>0</v>
      </c>
      <c r="F249" s="46">
        <v>0</v>
      </c>
      <c r="G249" s="46">
        <v>0</v>
      </c>
      <c r="H249" s="111"/>
      <c r="I249" s="111"/>
      <c r="J249" s="111"/>
      <c r="K249" s="111"/>
      <c r="L249" s="198"/>
      <c r="M249" s="198"/>
      <c r="N249" s="198"/>
      <c r="O249" s="198"/>
      <c r="P249" s="46"/>
      <c r="Q249" s="46"/>
      <c r="R249" s="46"/>
      <c r="S249" s="46"/>
      <c r="T249" s="334"/>
    </row>
    <row r="250" spans="1:20" s="10" customFormat="1" hidden="1">
      <c r="A250" s="335" t="s">
        <v>366</v>
      </c>
      <c r="B250" s="337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250" s="109" t="s">
        <v>53</v>
      </c>
      <c r="D250" s="75">
        <f>D252+D253+D254+D255+D256</f>
        <v>304776</v>
      </c>
      <c r="E250" s="75">
        <f t="shared" ref="E250:G250" si="102">E252+E253+E254+E255+E256</f>
        <v>0</v>
      </c>
      <c r="F250" s="75">
        <f t="shared" si="102"/>
        <v>0</v>
      </c>
      <c r="G250" s="75">
        <f t="shared" si="102"/>
        <v>304776</v>
      </c>
      <c r="H250" s="87" t="e">
        <f>SUM(H252:H256)</f>
        <v>#REF!</v>
      </c>
      <c r="I250" s="87" t="e">
        <f t="shared" ref="I250:S250" si="103">SUM(I252:I256)</f>
        <v>#REF!</v>
      </c>
      <c r="J250" s="87" t="e">
        <f t="shared" si="103"/>
        <v>#REF!</v>
      </c>
      <c r="K250" s="87" t="e">
        <f t="shared" si="103"/>
        <v>#REF!</v>
      </c>
      <c r="L250" s="87" t="e">
        <f t="shared" si="103"/>
        <v>#REF!</v>
      </c>
      <c r="M250" s="87" t="e">
        <f t="shared" si="103"/>
        <v>#REF!</v>
      </c>
      <c r="N250" s="87" t="e">
        <f t="shared" si="103"/>
        <v>#REF!</v>
      </c>
      <c r="O250" s="87" t="e">
        <f t="shared" si="103"/>
        <v>#REF!</v>
      </c>
      <c r="P250" s="87" t="e">
        <f t="shared" si="103"/>
        <v>#REF!</v>
      </c>
      <c r="Q250" s="87" t="e">
        <f t="shared" si="103"/>
        <v>#REF!</v>
      </c>
      <c r="R250" s="87" t="e">
        <f t="shared" si="103"/>
        <v>#REF!</v>
      </c>
      <c r="S250" s="87" t="e">
        <f t="shared" si="103"/>
        <v>#REF!</v>
      </c>
      <c r="T250" s="332"/>
    </row>
    <row r="251" spans="1:20" s="117" customFormat="1" ht="12.75" hidden="1">
      <c r="A251" s="336"/>
      <c r="B251" s="337"/>
      <c r="C251" s="110" t="s">
        <v>42</v>
      </c>
      <c r="D251" s="46"/>
      <c r="E251" s="46"/>
      <c r="F251" s="46"/>
      <c r="G251" s="46"/>
      <c r="H251" s="111"/>
      <c r="I251" s="111"/>
      <c r="J251" s="111"/>
      <c r="K251" s="111"/>
      <c r="L251" s="278"/>
      <c r="M251" s="278"/>
      <c r="N251" s="278"/>
      <c r="O251" s="278"/>
      <c r="P251" s="46"/>
      <c r="Q251" s="46"/>
      <c r="R251" s="46"/>
      <c r="S251" s="46"/>
      <c r="T251" s="333"/>
    </row>
    <row r="252" spans="1:20" s="98" customFormat="1" ht="12.75" hidden="1">
      <c r="A252" s="336"/>
      <c r="B252" s="337"/>
      <c r="C252" s="113" t="s">
        <v>41</v>
      </c>
      <c r="D252" s="46">
        <v>0</v>
      </c>
      <c r="E252" s="46">
        <v>0</v>
      </c>
      <c r="F252" s="46">
        <v>0</v>
      </c>
      <c r="G252" s="46">
        <v>0</v>
      </c>
      <c r="H252" s="111"/>
      <c r="I252" s="111"/>
      <c r="J252" s="111"/>
      <c r="K252" s="111"/>
      <c r="L252" s="278"/>
      <c r="M252" s="278"/>
      <c r="N252" s="278"/>
      <c r="O252" s="278"/>
      <c r="P252" s="46"/>
      <c r="Q252" s="46"/>
      <c r="R252" s="46"/>
      <c r="S252" s="46"/>
      <c r="T252" s="333"/>
    </row>
    <row r="253" spans="1:20" s="98" customFormat="1" ht="12.75" hidden="1">
      <c r="A253" s="336"/>
      <c r="B253" s="337"/>
      <c r="C253" s="110" t="s">
        <v>43</v>
      </c>
      <c r="D253" s="46">
        <v>0</v>
      </c>
      <c r="E253" s="46">
        <v>0</v>
      </c>
      <c r="F253" s="46">
        <v>0</v>
      </c>
      <c r="G253" s="46">
        <v>0</v>
      </c>
      <c r="H253" s="111"/>
      <c r="I253" s="111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333"/>
    </row>
    <row r="254" spans="1:20" s="98" customFormat="1" ht="12.75" hidden="1">
      <c r="A254" s="336"/>
      <c r="B254" s="337"/>
      <c r="C254" s="110" t="s">
        <v>44</v>
      </c>
      <c r="D254" s="46">
        <v>0</v>
      </c>
      <c r="E254" s="46">
        <v>0</v>
      </c>
      <c r="F254" s="46">
        <v>0</v>
      </c>
      <c r="G254" s="46">
        <v>0</v>
      </c>
      <c r="H254" s="111"/>
      <c r="I254" s="111"/>
      <c r="J254" s="111"/>
      <c r="K254" s="111"/>
      <c r="L254" s="278"/>
      <c r="M254" s="278"/>
      <c r="N254" s="278"/>
      <c r="O254" s="278"/>
      <c r="P254" s="46"/>
      <c r="Q254" s="46"/>
      <c r="R254" s="46"/>
      <c r="S254" s="46"/>
      <c r="T254" s="333"/>
    </row>
    <row r="255" spans="1:20" s="98" customFormat="1" ht="12.75" hidden="1">
      <c r="A255" s="336"/>
      <c r="B255" s="337"/>
      <c r="C255" s="110" t="s">
        <v>45</v>
      </c>
      <c r="D255" s="46">
        <f>'ПР4. 19.ПП4.Благ.2.Мер.'!H18</f>
        <v>304776</v>
      </c>
      <c r="E255" s="46">
        <f>'ПР4. 19.ПП4.Благ.2.Мер.'!I18</f>
        <v>0</v>
      </c>
      <c r="F255" s="46">
        <f>'ПР4. 19.ПП4.Благ.2.Мер.'!J18</f>
        <v>0</v>
      </c>
      <c r="G255" s="46">
        <f>'ПР4. 19.ПП4.Благ.2.Мер.'!K18</f>
        <v>304776</v>
      </c>
      <c r="H255" s="112" t="e">
        <f>'06. Пр.1 Распределение. Отч.7'!#REF!</f>
        <v>#REF!</v>
      </c>
      <c r="I255" s="112" t="e">
        <f>'06. Пр.1 Распределение. Отч.7'!#REF!</f>
        <v>#REF!</v>
      </c>
      <c r="J255" s="112" t="e">
        <f>'06. Пр.1 Распределение. Отч.7'!#REF!</f>
        <v>#REF!</v>
      </c>
      <c r="K255" s="112" t="e">
        <f>'06. Пр.1 Распределение. Отч.7'!#REF!</f>
        <v>#REF!</v>
      </c>
      <c r="L255" s="112" t="e">
        <f>'06. Пр.1 Распределение. Отч.7'!#REF!</f>
        <v>#REF!</v>
      </c>
      <c r="M255" s="112" t="e">
        <f>'06. Пр.1 Распределение. Отч.7'!#REF!</f>
        <v>#REF!</v>
      </c>
      <c r="N255" s="112" t="e">
        <f>'06. Пр.1 Распределение. Отч.7'!#REF!</f>
        <v>#REF!</v>
      </c>
      <c r="O255" s="112" t="e">
        <f>'06. Пр.1 Распределение. Отч.7'!#REF!</f>
        <v>#REF!</v>
      </c>
      <c r="P255" s="112" t="e">
        <f>'06. Пр.1 Распределение. Отч.7'!#REF!</f>
        <v>#REF!</v>
      </c>
      <c r="Q255" s="112" t="e">
        <f>'06. Пр.1 Распределение. Отч.7'!#REF!</f>
        <v>#REF!</v>
      </c>
      <c r="R255" s="112" t="e">
        <f>'06. Пр.1 Распределение. Отч.7'!#REF!</f>
        <v>#REF!</v>
      </c>
      <c r="S255" s="112" t="e">
        <f>'06. Пр.1 Распределение. Отч.7'!#REF!</f>
        <v>#REF!</v>
      </c>
      <c r="T255" s="333"/>
    </row>
    <row r="256" spans="1:20" s="98" customFormat="1" ht="12.75" hidden="1">
      <c r="A256" s="336"/>
      <c r="B256" s="337"/>
      <c r="C256" s="110" t="s">
        <v>46</v>
      </c>
      <c r="D256" s="46">
        <v>0</v>
      </c>
      <c r="E256" s="46">
        <v>0</v>
      </c>
      <c r="F256" s="46">
        <v>0</v>
      </c>
      <c r="G256" s="46">
        <v>0</v>
      </c>
      <c r="H256" s="111"/>
      <c r="I256" s="111"/>
      <c r="J256" s="111"/>
      <c r="K256" s="111"/>
      <c r="L256" s="278"/>
      <c r="M256" s="278"/>
      <c r="N256" s="278"/>
      <c r="O256" s="278"/>
      <c r="P256" s="46"/>
      <c r="Q256" s="46"/>
      <c r="R256" s="46"/>
      <c r="S256" s="46"/>
      <c r="T256" s="334"/>
    </row>
    <row r="257" spans="1:20" s="10" customFormat="1" hidden="1">
      <c r="A257" s="335" t="s">
        <v>367</v>
      </c>
      <c r="B257" s="337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257" s="109" t="s">
        <v>53</v>
      </c>
      <c r="D257" s="75">
        <f>D259+D260+D261+D262+D263</f>
        <v>152387</v>
      </c>
      <c r="E257" s="75">
        <f t="shared" ref="E257:G257" si="104">E259+E260+E261+E262+E263</f>
        <v>0</v>
      </c>
      <c r="F257" s="75">
        <f t="shared" si="104"/>
        <v>0</v>
      </c>
      <c r="G257" s="75">
        <f t="shared" si="104"/>
        <v>152387</v>
      </c>
      <c r="H257" s="87" t="e">
        <f>SUM(H259:H263)</f>
        <v>#REF!</v>
      </c>
      <c r="I257" s="87" t="e">
        <f t="shared" ref="I257:S257" si="105">SUM(I259:I263)</f>
        <v>#REF!</v>
      </c>
      <c r="J257" s="87" t="e">
        <f t="shared" si="105"/>
        <v>#REF!</v>
      </c>
      <c r="K257" s="87" t="e">
        <f t="shared" si="105"/>
        <v>#REF!</v>
      </c>
      <c r="L257" s="87" t="e">
        <f t="shared" si="105"/>
        <v>#REF!</v>
      </c>
      <c r="M257" s="87" t="e">
        <f t="shared" si="105"/>
        <v>#REF!</v>
      </c>
      <c r="N257" s="87" t="e">
        <f t="shared" si="105"/>
        <v>#REF!</v>
      </c>
      <c r="O257" s="87" t="e">
        <f t="shared" si="105"/>
        <v>#REF!</v>
      </c>
      <c r="P257" s="87" t="e">
        <f t="shared" si="105"/>
        <v>#REF!</v>
      </c>
      <c r="Q257" s="87" t="e">
        <f t="shared" si="105"/>
        <v>#REF!</v>
      </c>
      <c r="R257" s="87" t="e">
        <f t="shared" si="105"/>
        <v>#REF!</v>
      </c>
      <c r="S257" s="87" t="e">
        <f t="shared" si="105"/>
        <v>#REF!</v>
      </c>
      <c r="T257" s="332"/>
    </row>
    <row r="258" spans="1:20" s="117" customFormat="1" ht="12.75" hidden="1">
      <c r="A258" s="336"/>
      <c r="B258" s="337"/>
      <c r="C258" s="110" t="s">
        <v>42</v>
      </c>
      <c r="D258" s="46"/>
      <c r="E258" s="46"/>
      <c r="F258" s="46"/>
      <c r="G258" s="46"/>
      <c r="H258" s="111"/>
      <c r="I258" s="111"/>
      <c r="J258" s="111"/>
      <c r="K258" s="111"/>
      <c r="L258" s="278"/>
      <c r="M258" s="278"/>
      <c r="N258" s="278"/>
      <c r="O258" s="278"/>
      <c r="P258" s="46"/>
      <c r="Q258" s="46"/>
      <c r="R258" s="46"/>
      <c r="S258" s="46"/>
      <c r="T258" s="333"/>
    </row>
    <row r="259" spans="1:20" s="98" customFormat="1" ht="12.75" hidden="1">
      <c r="A259" s="336"/>
      <c r="B259" s="337"/>
      <c r="C259" s="113" t="s">
        <v>41</v>
      </c>
      <c r="D259" s="46">
        <v>0</v>
      </c>
      <c r="E259" s="46">
        <v>0</v>
      </c>
      <c r="F259" s="46">
        <v>0</v>
      </c>
      <c r="G259" s="46">
        <v>0</v>
      </c>
      <c r="H259" s="111"/>
      <c r="I259" s="111"/>
      <c r="J259" s="111"/>
      <c r="K259" s="111"/>
      <c r="L259" s="278"/>
      <c r="M259" s="278"/>
      <c r="N259" s="278"/>
      <c r="O259" s="278"/>
      <c r="P259" s="46"/>
      <c r="Q259" s="46"/>
      <c r="R259" s="46"/>
      <c r="S259" s="46"/>
      <c r="T259" s="333"/>
    </row>
    <row r="260" spans="1:20" s="98" customFormat="1" ht="12.75" hidden="1">
      <c r="A260" s="336"/>
      <c r="B260" s="337"/>
      <c r="C260" s="110" t="s">
        <v>43</v>
      </c>
      <c r="D260" s="46">
        <v>0</v>
      </c>
      <c r="E260" s="46">
        <v>0</v>
      </c>
      <c r="F260" s="46">
        <v>0</v>
      </c>
      <c r="G260" s="46">
        <v>0</v>
      </c>
      <c r="H260" s="111"/>
      <c r="I260" s="111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333"/>
    </row>
    <row r="261" spans="1:20" s="98" customFormat="1" ht="12.75" hidden="1">
      <c r="A261" s="336"/>
      <c r="B261" s="337"/>
      <c r="C261" s="110" t="s">
        <v>44</v>
      </c>
      <c r="D261" s="46">
        <v>0</v>
      </c>
      <c r="E261" s="46">
        <v>0</v>
      </c>
      <c r="F261" s="46">
        <v>0</v>
      </c>
      <c r="G261" s="46">
        <v>0</v>
      </c>
      <c r="H261" s="111"/>
      <c r="I261" s="111"/>
      <c r="J261" s="111"/>
      <c r="K261" s="111"/>
      <c r="L261" s="278"/>
      <c r="M261" s="278"/>
      <c r="N261" s="278"/>
      <c r="O261" s="278"/>
      <c r="P261" s="46"/>
      <c r="Q261" s="46"/>
      <c r="R261" s="46"/>
      <c r="S261" s="46"/>
      <c r="T261" s="333"/>
    </row>
    <row r="262" spans="1:20" s="98" customFormat="1" ht="12.75" hidden="1">
      <c r="A262" s="336"/>
      <c r="B262" s="337"/>
      <c r="C262" s="110" t="s">
        <v>45</v>
      </c>
      <c r="D262" s="46">
        <f>'ПР4. 19.ПП4.Благ.2.Мер.'!H19</f>
        <v>152387</v>
      </c>
      <c r="E262" s="46">
        <f>'ПР4. 19.ПП4.Благ.2.Мер.'!I19</f>
        <v>0</v>
      </c>
      <c r="F262" s="46">
        <f>'ПР4. 19.ПП4.Благ.2.Мер.'!J19</f>
        <v>0</v>
      </c>
      <c r="G262" s="46">
        <f>'ПР4. 19.ПП4.Благ.2.Мер.'!K19</f>
        <v>152387</v>
      </c>
      <c r="H262" s="112" t="e">
        <f>'06. Пр.1 Распределение. Отч.7'!#REF!</f>
        <v>#REF!</v>
      </c>
      <c r="I262" s="112" t="e">
        <f>'06. Пр.1 Распределение. Отч.7'!#REF!</f>
        <v>#REF!</v>
      </c>
      <c r="J262" s="112" t="e">
        <f>'06. Пр.1 Распределение. Отч.7'!#REF!</f>
        <v>#REF!</v>
      </c>
      <c r="K262" s="112" t="e">
        <f>'06. Пр.1 Распределение. Отч.7'!#REF!</f>
        <v>#REF!</v>
      </c>
      <c r="L262" s="112" t="e">
        <f>'06. Пр.1 Распределение. Отч.7'!#REF!</f>
        <v>#REF!</v>
      </c>
      <c r="M262" s="112" t="e">
        <f>'06. Пр.1 Распределение. Отч.7'!#REF!</f>
        <v>#REF!</v>
      </c>
      <c r="N262" s="112" t="e">
        <f>'06. Пр.1 Распределение. Отч.7'!#REF!</f>
        <v>#REF!</v>
      </c>
      <c r="O262" s="112" t="e">
        <f>'06. Пр.1 Распределение. Отч.7'!#REF!</f>
        <v>#REF!</v>
      </c>
      <c r="P262" s="112" t="e">
        <f>'06. Пр.1 Распределение. Отч.7'!#REF!</f>
        <v>#REF!</v>
      </c>
      <c r="Q262" s="112" t="e">
        <f>'06. Пр.1 Распределение. Отч.7'!#REF!</f>
        <v>#REF!</v>
      </c>
      <c r="R262" s="112" t="e">
        <f>'06. Пр.1 Распределение. Отч.7'!#REF!</f>
        <v>#REF!</v>
      </c>
      <c r="S262" s="112" t="e">
        <f>'06. Пр.1 Распределение. Отч.7'!#REF!</f>
        <v>#REF!</v>
      </c>
      <c r="T262" s="333"/>
    </row>
    <row r="263" spans="1:20" s="98" customFormat="1" ht="12.75" hidden="1">
      <c r="A263" s="336"/>
      <c r="B263" s="337"/>
      <c r="C263" s="110" t="s">
        <v>46</v>
      </c>
      <c r="D263" s="46">
        <v>0</v>
      </c>
      <c r="E263" s="46">
        <v>0</v>
      </c>
      <c r="F263" s="46">
        <v>0</v>
      </c>
      <c r="G263" s="46">
        <v>0</v>
      </c>
      <c r="H263" s="111"/>
      <c r="I263" s="111"/>
      <c r="J263" s="111"/>
      <c r="K263" s="111"/>
      <c r="L263" s="278"/>
      <c r="M263" s="278"/>
      <c r="N263" s="278"/>
      <c r="O263" s="278"/>
      <c r="P263" s="46"/>
      <c r="Q263" s="46"/>
      <c r="R263" s="46"/>
      <c r="S263" s="46"/>
      <c r="T263" s="334"/>
    </row>
    <row r="264" spans="1:20" s="98" customFormat="1">
      <c r="A264" s="283"/>
      <c r="B264" s="284"/>
      <c r="C264" s="285"/>
      <c r="D264" s="282"/>
      <c r="E264" s="282"/>
      <c r="F264" s="282"/>
      <c r="G264" s="282"/>
      <c r="H264" s="286"/>
      <c r="I264" s="286"/>
      <c r="J264" s="286"/>
      <c r="K264" s="286"/>
      <c r="L264" s="283"/>
      <c r="M264" s="283"/>
      <c r="N264" s="283"/>
      <c r="O264" s="283"/>
      <c r="P264" s="282"/>
      <c r="Q264" s="282"/>
      <c r="R264" s="282"/>
      <c r="S264" s="282"/>
      <c r="T264" s="287"/>
    </row>
    <row r="265" spans="1:20">
      <c r="A265" s="36"/>
    </row>
    <row r="266" spans="1:20" ht="45">
      <c r="A266" s="36"/>
      <c r="B266" s="52" t="s">
        <v>285</v>
      </c>
      <c r="C266" s="53"/>
      <c r="D266" s="55"/>
      <c r="E266" s="343" t="s">
        <v>154</v>
      </c>
      <c r="F266" s="343"/>
      <c r="M266" s="36" t="s">
        <v>154</v>
      </c>
    </row>
  </sheetData>
  <mergeCells count="116">
    <mergeCell ref="E1:G1"/>
    <mergeCell ref="A23:A29"/>
    <mergeCell ref="B23:B29"/>
    <mergeCell ref="T23:T29"/>
    <mergeCell ref="A143:A149"/>
    <mergeCell ref="B143:B149"/>
    <mergeCell ref="A107:A113"/>
    <mergeCell ref="T86:T92"/>
    <mergeCell ref="B107:B113"/>
    <mergeCell ref="A100:A106"/>
    <mergeCell ref="D4:G6"/>
    <mergeCell ref="A4:A7"/>
    <mergeCell ref="B4:B7"/>
    <mergeCell ref="H4:S4"/>
    <mergeCell ref="H3:T3"/>
    <mergeCell ref="A86:A92"/>
    <mergeCell ref="B86:B92"/>
    <mergeCell ref="B100:B106"/>
    <mergeCell ref="A8:A14"/>
    <mergeCell ref="B8:B14"/>
    <mergeCell ref="A65:A71"/>
    <mergeCell ref="B37:B43"/>
    <mergeCell ref="A58:A64"/>
    <mergeCell ref="T193:T199"/>
    <mergeCell ref="T165:T171"/>
    <mergeCell ref="T107:T113"/>
    <mergeCell ref="T157:T163"/>
    <mergeCell ref="T8:T14"/>
    <mergeCell ref="T15:T21"/>
    <mergeCell ref="T30:T36"/>
    <mergeCell ref="T100:T106"/>
    <mergeCell ref="T65:T71"/>
    <mergeCell ref="T58:T64"/>
    <mergeCell ref="T79:T85"/>
    <mergeCell ref="T72:T78"/>
    <mergeCell ref="T172:T178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A172:A178"/>
    <mergeCell ref="B172:B178"/>
    <mergeCell ref="A208:A214"/>
    <mergeCell ref="B208:B214"/>
    <mergeCell ref="A201:A207"/>
    <mergeCell ref="B201:B207"/>
    <mergeCell ref="A257:A263"/>
    <mergeCell ref="B257:B263"/>
    <mergeCell ref="B58:B64"/>
    <mergeCell ref="E266:F266"/>
    <mergeCell ref="A215:A221"/>
    <mergeCell ref="B215:B221"/>
    <mergeCell ref="A222:A228"/>
    <mergeCell ref="B222:B228"/>
    <mergeCell ref="A229:A235"/>
    <mergeCell ref="B229:B235"/>
    <mergeCell ref="A243:A249"/>
    <mergeCell ref="B243:B249"/>
    <mergeCell ref="T208:T214"/>
    <mergeCell ref="T215:T221"/>
    <mergeCell ref="T222:T228"/>
    <mergeCell ref="T229:T235"/>
    <mergeCell ref="A186:A192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65:A171"/>
    <mergeCell ref="B165:B171"/>
    <mergeCell ref="A136:A142"/>
    <mergeCell ref="B136:B142"/>
    <mergeCell ref="B186:B192"/>
    <mergeCell ref="Q2:T2"/>
    <mergeCell ref="A157:A163"/>
    <mergeCell ref="B157:B163"/>
    <mergeCell ref="T257:T263"/>
    <mergeCell ref="A93:A99"/>
    <mergeCell ref="B93:B99"/>
    <mergeCell ref="T93:T99"/>
    <mergeCell ref="A150:A156"/>
    <mergeCell ref="B150:B156"/>
    <mergeCell ref="A236:A242"/>
    <mergeCell ref="B236:B242"/>
    <mergeCell ref="T236:T242"/>
    <mergeCell ref="A250:A256"/>
    <mergeCell ref="B250:B256"/>
    <mergeCell ref="T250:T256"/>
    <mergeCell ref="A115:A121"/>
    <mergeCell ref="B115:B121"/>
    <mergeCell ref="A129:A135"/>
    <mergeCell ref="B129:B135"/>
    <mergeCell ref="A122:A128"/>
    <mergeCell ref="B122:B128"/>
    <mergeCell ref="A193:A199"/>
    <mergeCell ref="B193:B199"/>
    <mergeCell ref="A179:A185"/>
    <mergeCell ref="B179:B185"/>
    <mergeCell ref="T243:T249"/>
    <mergeCell ref="T201:T207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7">
    <cfRule type="cellIs" dxfId="15" priority="17" operator="notEqual">
      <formula>$D$114</formula>
    </cfRule>
  </conditionalFormatting>
  <conditionalFormatting sqref="E107">
    <cfRule type="cellIs" dxfId="14" priority="16" operator="notEqual">
      <formula>$E$114</formula>
    </cfRule>
  </conditionalFormatting>
  <conditionalFormatting sqref="F107">
    <cfRule type="cellIs" dxfId="13" priority="15" operator="notEqual">
      <formula>$F$114</formula>
    </cfRule>
  </conditionalFormatting>
  <conditionalFormatting sqref="G107">
    <cfRule type="cellIs" dxfId="12" priority="14" operator="notEqual">
      <formula>$G$114</formula>
    </cfRule>
  </conditionalFormatting>
  <conditionalFormatting sqref="D157">
    <cfRule type="cellIs" dxfId="11" priority="13" operator="notEqual">
      <formula>$D$164</formula>
    </cfRule>
  </conditionalFormatting>
  <conditionalFormatting sqref="E157">
    <cfRule type="cellIs" dxfId="10" priority="12" operator="notEqual">
      <formula>$E$164</formula>
    </cfRule>
  </conditionalFormatting>
  <conditionalFormatting sqref="F157">
    <cfRule type="cellIs" dxfId="9" priority="11" operator="notEqual">
      <formula>$F$164</formula>
    </cfRule>
  </conditionalFormatting>
  <conditionalFormatting sqref="G157">
    <cfRule type="cellIs" dxfId="8" priority="10" operator="notEqual">
      <formula>$G$164</formula>
    </cfRule>
  </conditionalFormatting>
  <conditionalFormatting sqref="D193">
    <cfRule type="cellIs" dxfId="7" priority="9" operator="notEqual">
      <formula>$D$200</formula>
    </cfRule>
  </conditionalFormatting>
  <conditionalFormatting sqref="E193">
    <cfRule type="cellIs" dxfId="6" priority="8" operator="notEqual">
      <formula>$E$200</formula>
    </cfRule>
  </conditionalFormatting>
  <conditionalFormatting sqref="F193">
    <cfRule type="cellIs" dxfId="5" priority="7" operator="notEqual">
      <formula>$F$200</formula>
    </cfRule>
  </conditionalFormatting>
  <conditionalFormatting sqref="G193">
    <cfRule type="cellIs" dxfId="4" priority="6" operator="notEqual">
      <formula>$G$200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5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90" t="s">
        <v>78</v>
      </c>
      <c r="G1" s="290"/>
      <c r="H1" s="290"/>
      <c r="I1" s="290"/>
    </row>
    <row r="4" spans="1:9" ht="30.75" customHeight="1">
      <c r="A4" s="291" t="s">
        <v>318</v>
      </c>
      <c r="B4" s="291"/>
      <c r="C4" s="291"/>
      <c r="D4" s="291"/>
      <c r="E4" s="291"/>
      <c r="F4" s="291"/>
      <c r="G4" s="291"/>
      <c r="H4" s="291"/>
      <c r="I4" s="291"/>
    </row>
    <row r="5" spans="1:9" ht="63" customHeight="1">
      <c r="A5" s="25" t="s">
        <v>9</v>
      </c>
      <c r="B5" s="250" t="s">
        <v>319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247</v>
      </c>
      <c r="C7" s="118" t="s">
        <v>12</v>
      </c>
      <c r="D7" s="118" t="s">
        <v>231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231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ПР4. 19.ПП4.Благ.2.Мер.</vt:lpstr>
      <vt:lpstr>15.ПП3.Трансп.1.Пок.</vt:lpstr>
      <vt:lpstr>ПР6. 16.ПП3.Трансп.2.Мер.</vt:lpstr>
      <vt:lpstr>18.ПП4.Благ.1.Пок.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2017-03-03T04:07:49Z</cp:lastPrinted>
  <dcterms:created xsi:type="dcterms:W3CDTF">2013-08-29T03:03:58Z</dcterms:created>
  <dcterms:modified xsi:type="dcterms:W3CDTF">2017-03-13T03:38:54Z</dcterms:modified>
</cp:coreProperties>
</file>